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030" activeTab="4"/>
  </bookViews>
  <sheets>
    <sheet name="pl" sheetId="1" r:id="rId1"/>
    <sheet name="bs" sheetId="2" r:id="rId2"/>
    <sheet name="ChangesInEquity " sheetId="3" r:id="rId3"/>
    <sheet name="CashFlow WP upd" sheetId="4" r:id="rId4"/>
    <sheet name="notes" sheetId="5" r:id="rId5"/>
  </sheets>
  <externalReferences>
    <externalReference r:id="rId8"/>
  </externalReferences>
  <definedNames>
    <definedName name="_xlnm.Print_Area" localSheetId="1">'bs'!$A$1:$J$57</definedName>
    <definedName name="_xlnm.Print_Area" localSheetId="3">'CashFlow WP upd'!$A$1:$F$49</definedName>
    <definedName name="_xlnm.Print_Area" localSheetId="2">'ChangesInEquity '!$A$1:$K$47</definedName>
    <definedName name="_xlnm.Print_Area" localSheetId="4">'notes'!$A$1:$I$291</definedName>
    <definedName name="_xlnm.Print_Area" localSheetId="0">'pl'!$A$1:$K$52</definedName>
  </definedNames>
  <calcPr fullCalcOnLoad="1"/>
</workbook>
</file>

<file path=xl/comments5.xml><?xml version="1.0" encoding="utf-8"?>
<comments xmlns="http://schemas.openxmlformats.org/spreadsheetml/2006/main">
  <authors>
    <author>I-Silicon</author>
  </authors>
  <commentList>
    <comment ref="I190" authorId="0">
      <text>
        <r>
          <rPr>
            <b/>
            <sz val="8"/>
            <rFont val="Tahoma"/>
            <family val="0"/>
          </rPr>
          <t>I-Silicon:</t>
        </r>
        <r>
          <rPr>
            <sz val="8"/>
            <rFont val="Tahoma"/>
            <family val="0"/>
          </rPr>
          <t xml:space="preserve">
CCMb and ccmc
</t>
        </r>
      </text>
    </comment>
  </commentList>
</comments>
</file>

<file path=xl/sharedStrings.xml><?xml version="1.0" encoding="utf-8"?>
<sst xmlns="http://schemas.openxmlformats.org/spreadsheetml/2006/main" count="328" uniqueCount="274">
  <si>
    <t>CHEMICAL COMPANY OF MALAYSIA BERHAD (5136-T)</t>
  </si>
  <si>
    <t>(Incorporated in Malaysia)</t>
  </si>
  <si>
    <t>QUARTERLY REPORT ON CONSOLIDATED RESULTS</t>
  </si>
  <si>
    <t>FOR THE FINANCIAL QUARTER ENDED 31DECEMBER 2002</t>
  </si>
  <si>
    <t>The Group's audited results for the financial quarter and year ended 31 December 2002 are summarised as below:</t>
  </si>
  <si>
    <t>CONDENSED CONSOLIDATED INCOME STATEMENTS</t>
  </si>
  <si>
    <t>QUARTER 4</t>
  </si>
  <si>
    <t>CUMULATIVE</t>
  </si>
  <si>
    <t>12 MONTHS</t>
  </si>
  <si>
    <t xml:space="preserve">RM'000 </t>
  </si>
  <si>
    <t>RM'000</t>
  </si>
  <si>
    <t>Revenue</t>
  </si>
  <si>
    <t>Operating profit</t>
  </si>
  <si>
    <t>Interest income</t>
  </si>
  <si>
    <t>Interest expense</t>
  </si>
  <si>
    <t>Share of losses of associates</t>
  </si>
  <si>
    <t>Profit before tax</t>
  </si>
  <si>
    <t>Tax</t>
  </si>
  <si>
    <t>Profit after tax</t>
  </si>
  <si>
    <t>Minority shareholders' interests</t>
  </si>
  <si>
    <t xml:space="preserve">Net profit </t>
  </si>
  <si>
    <t>Basic earnings per share (sen)</t>
  </si>
  <si>
    <t>N/A</t>
  </si>
  <si>
    <t>Diluted earnings per share (sen)</t>
  </si>
  <si>
    <t>N/A*</t>
  </si>
  <si>
    <t>* Diluted earnings per share is not calculated as the effect is anti dilutive.</t>
  </si>
  <si>
    <t>- 2 -</t>
  </si>
  <si>
    <t>CONDENSED CONSOLIDATED BALANCE SHEETS</t>
  </si>
  <si>
    <t>(AUDITED)</t>
  </si>
  <si>
    <t>AS AT</t>
  </si>
  <si>
    <t>31.12.02</t>
  </si>
  <si>
    <t>31.12.01</t>
  </si>
  <si>
    <t>Property, plant and equipment</t>
  </si>
  <si>
    <t>Investment in Associated Companies</t>
  </si>
  <si>
    <t>Long Term Investments</t>
  </si>
  <si>
    <t>Research and Development Expenditure</t>
  </si>
  <si>
    <t>Current Assets</t>
  </si>
  <si>
    <t>Inventories</t>
  </si>
  <si>
    <t>Trade Receivables</t>
  </si>
  <si>
    <t>Other Receivables</t>
  </si>
  <si>
    <t>Cash and Bank Balances</t>
  </si>
  <si>
    <t>Current Liabilities</t>
  </si>
  <si>
    <t>Trade Payables</t>
  </si>
  <si>
    <t>Other Payables</t>
  </si>
  <si>
    <t>Short Term Borrowings</t>
  </si>
  <si>
    <t>Loans</t>
  </si>
  <si>
    <t>Hire Purchase Creditor</t>
  </si>
  <si>
    <t>Taxation</t>
  </si>
  <si>
    <t>Net Current Assets</t>
  </si>
  <si>
    <t>Net Assets Employed</t>
  </si>
  <si>
    <t>Shareholders' Funds</t>
  </si>
  <si>
    <t>Share Capital</t>
  </si>
  <si>
    <t>Treasury Shares</t>
  </si>
  <si>
    <t>Revaluation Reserve</t>
  </si>
  <si>
    <t>Foreign Translation Reserve</t>
  </si>
  <si>
    <t>Capital Redemption Reserve</t>
  </si>
  <si>
    <t>Other Capital Reserves</t>
  </si>
  <si>
    <t>Revenue Reserves</t>
  </si>
  <si>
    <t>Minority Interests</t>
  </si>
  <si>
    <t>Long Term Borrowings</t>
  </si>
  <si>
    <t>Bonds</t>
  </si>
  <si>
    <t>Deferred Liabilities</t>
  </si>
  <si>
    <t>Net tangible assets per share (sen)</t>
  </si>
  <si>
    <t>-3-</t>
  </si>
  <si>
    <t>CONDENSED CONSOLIDATED STATEMENT OF CHANGES IN EQUITY</t>
  </si>
  <si>
    <t>(Figures in RM'000)</t>
  </si>
  <si>
    <t>Non - Distributable</t>
  </si>
  <si>
    <t>Distributable</t>
  </si>
  <si>
    <t xml:space="preserve">Share </t>
  </si>
  <si>
    <t>Treasury</t>
  </si>
  <si>
    <t>Capital</t>
  </si>
  <si>
    <t xml:space="preserve">Revaluation </t>
  </si>
  <si>
    <t xml:space="preserve">Other </t>
  </si>
  <si>
    <t>Foreign</t>
  </si>
  <si>
    <t>Profits</t>
  </si>
  <si>
    <t>Total</t>
  </si>
  <si>
    <t>Shares</t>
  </si>
  <si>
    <t>Redemption</t>
  </si>
  <si>
    <t>Reserve</t>
  </si>
  <si>
    <t xml:space="preserve">Capital </t>
  </si>
  <si>
    <t>Translation</t>
  </si>
  <si>
    <t>Retained</t>
  </si>
  <si>
    <t>Surplus from sale of treasury shares</t>
  </si>
  <si>
    <t>Surplus/(Deficit) on revaluation of</t>
  </si>
  <si>
    <t>properties</t>
  </si>
  <si>
    <t>Currency translation differences</t>
  </si>
  <si>
    <t xml:space="preserve">Net gains and losses not recognised </t>
  </si>
  <si>
    <t>in the income statement</t>
  </si>
  <si>
    <t>Shares buy back</t>
  </si>
  <si>
    <t>Net profit/(loss) for the period</t>
  </si>
  <si>
    <t>Dividends</t>
  </si>
  <si>
    <t>Balance at 31 December 2002</t>
  </si>
  <si>
    <t>-4-</t>
  </si>
  <si>
    <t>CONDENSED CONSOLIDATED CASH FLOW STATEMENT</t>
  </si>
  <si>
    <t>12 months to</t>
  </si>
  <si>
    <t>CASH FLOWS FROM OPERATING ACTIVITIES</t>
  </si>
  <si>
    <t>Adjustments</t>
  </si>
  <si>
    <t xml:space="preserve">Operating profit before working capital changes </t>
  </si>
  <si>
    <t>Decrease /(Increase)in working capital</t>
  </si>
  <si>
    <t>Cash generated from operations</t>
  </si>
  <si>
    <t>(Payment)/Receipt for retirement benefits</t>
  </si>
  <si>
    <t>Tax paid</t>
  </si>
  <si>
    <t>Net cash generated from operating activities</t>
  </si>
  <si>
    <t>CASH FLOWS FROM INVESTING ACTIVITIES</t>
  </si>
  <si>
    <t>Net cash generated from/(used in) investing activities</t>
  </si>
  <si>
    <t>CASH FLOWS FROM FINANCING ACTIVITIES</t>
  </si>
  <si>
    <t>Net cash generated from/(used in) financing activities</t>
  </si>
  <si>
    <t>NET INCREASE/(DECREASE) IN CASH AND CASH</t>
  </si>
  <si>
    <t>EQUIVALENTS</t>
  </si>
  <si>
    <t>CASH AND CASH EQUIVALENTS AT BEGINNING</t>
  </si>
  <si>
    <t>OF PERIOD</t>
  </si>
  <si>
    <t>CASH AND CASH EQUIVALENTS AT YEAR END</t>
  </si>
  <si>
    <t>2002</t>
  </si>
  <si>
    <t>2001</t>
  </si>
  <si>
    <t>Cash and Bank</t>
  </si>
  <si>
    <t>Bank overdraft</t>
  </si>
  <si>
    <t>Cash and Cash Equivalents</t>
  </si>
  <si>
    <t>-5-</t>
  </si>
  <si>
    <t>Notes :</t>
  </si>
  <si>
    <t>Basis of preparation</t>
  </si>
  <si>
    <t xml:space="preserve">(i) MASB 20, Provisions, Contingent Liabilities and Contingent Assets </t>
  </si>
  <si>
    <t>(ii) MASB 21, Business Combination</t>
  </si>
  <si>
    <t xml:space="preserve">(iii) MASB 23, Impairment of Assets  </t>
  </si>
  <si>
    <t xml:space="preserve">(iv) MASB 24, Financial Instruments.             </t>
  </si>
  <si>
    <t xml:space="preserve">The interim financial report should be read in conjunction with the audited statements for the year ended 31 December 2001.                  </t>
  </si>
  <si>
    <t>Disclosure of audit report qualification</t>
  </si>
  <si>
    <t>This is not applicable as the audit report issued for the preceding annual financial statements was unqualified.</t>
  </si>
  <si>
    <t>Explanatory comments about the seasonality or cyclicality of interim operations</t>
  </si>
  <si>
    <t>Sales of the Fertilizers division are largely dependent on weather conditions and price of crude palm oil while sales of the Chemicals division are normally lower during festive months.</t>
  </si>
  <si>
    <t xml:space="preserve"> </t>
  </si>
  <si>
    <t xml:space="preserve">Changes in prior estimates of amounts which materially affects the current interim period </t>
  </si>
  <si>
    <t>There were no material changes in the prior estimates which would materially affect the current interim period.</t>
  </si>
  <si>
    <t>Issuances, cancellations, repurchases, resale and repayments of debt and equity securities</t>
  </si>
  <si>
    <t>There was a repurchase of  75,000 shares amounting to RM120,000 during the year.</t>
  </si>
  <si>
    <t>Dividends paid</t>
  </si>
  <si>
    <t>The following dividends have been paid in the current financial period:</t>
  </si>
  <si>
    <t xml:space="preserve">a)  Final dividend relating to the financial year ended 31 December 2001 of 6.3 sen per share, less tax </t>
  </si>
  <si>
    <t>b)  Interim dividend for the current financial year of 3.0 sen per share, less tax.</t>
  </si>
  <si>
    <t>-6-</t>
  </si>
  <si>
    <t>Segment information</t>
  </si>
  <si>
    <t>Segment Revenue   (RM'000)</t>
  </si>
  <si>
    <t>Segment Profit before tax (RM'000)</t>
  </si>
  <si>
    <t xml:space="preserve">   Fertilizers</t>
  </si>
  <si>
    <t xml:space="preserve">   Chemicals</t>
  </si>
  <si>
    <t xml:space="preserve">   Healthcare</t>
  </si>
  <si>
    <t xml:space="preserve">   Others</t>
  </si>
  <si>
    <t>#</t>
  </si>
  <si>
    <t>Inter-segment elimination</t>
  </si>
  <si>
    <t>Unallocated expenses</t>
  </si>
  <si>
    <t>Profit before tax includes RM 43.1 million from the sale of quoted investments.</t>
  </si>
  <si>
    <t>The valuations of land and buildings have been brought forward, without amendment from the previous annual financial statements.</t>
  </si>
  <si>
    <t>Lowest</t>
  </si>
  <si>
    <t>Highest</t>
  </si>
  <si>
    <t>Average</t>
  </si>
  <si>
    <t>No. of</t>
  </si>
  <si>
    <t>price</t>
  </si>
  <si>
    <t>Month</t>
  </si>
  <si>
    <t>shares</t>
  </si>
  <si>
    <t>paid</t>
  </si>
  <si>
    <t>Consideration</t>
  </si>
  <si>
    <t>purchased</t>
  </si>
  <si>
    <t>(RM)</t>
  </si>
  <si>
    <t>October</t>
  </si>
  <si>
    <t>November</t>
  </si>
  <si>
    <t>Material events subsequent to the end of the financial year</t>
  </si>
  <si>
    <t>The issue of the  warrants  would be finalised in the middle of March 2003.</t>
  </si>
  <si>
    <t>-7-</t>
  </si>
  <si>
    <t>Effect of changes in the composition of the enterprise</t>
  </si>
  <si>
    <t>There were no major changes in the composition of the Group for the current financial year.</t>
  </si>
  <si>
    <t>Changes in contingent liabilities or assets since the last annual balance sheet date</t>
  </si>
  <si>
    <t>Loan guarantee given to a subsidiary has been reduced from RM53,200,000 as at 31 December 2001 to RM16,340,000 as at 31 December 2002.</t>
  </si>
  <si>
    <t>Commitments for the purchase of property, plant and equipment</t>
  </si>
  <si>
    <t>Commitments as at 31 December 2002 are as follows:</t>
  </si>
  <si>
    <t>Approved and contracted for</t>
  </si>
  <si>
    <t>1,829</t>
  </si>
  <si>
    <t>Approved but not contracted for</t>
  </si>
  <si>
    <t>3,969</t>
  </si>
  <si>
    <t>5,798</t>
  </si>
  <si>
    <t>Related party transactions</t>
  </si>
  <si>
    <t>Sale of products to an associate, Usaha Kimia (Malaysia) Sdn Bhd</t>
  </si>
  <si>
    <t>4,988</t>
  </si>
  <si>
    <t>Taxation charge of the Group for the current quarter and financial year was as follows:</t>
  </si>
  <si>
    <t>Quarter 4,</t>
  </si>
  <si>
    <t>Year</t>
  </si>
  <si>
    <t xml:space="preserve">  In respect of profit for the year</t>
  </si>
  <si>
    <t xml:space="preserve">  Under/(Over) provision in respect of previous years</t>
  </si>
  <si>
    <t>Deferred Taxation</t>
  </si>
  <si>
    <t>1,098</t>
  </si>
  <si>
    <t xml:space="preserve">  Reversal for the year</t>
  </si>
  <si>
    <t>Real Property Gain Tax</t>
  </si>
  <si>
    <t>-8-</t>
  </si>
  <si>
    <t>Profit on Sale of Unquoted Investments and/or Properties</t>
  </si>
  <si>
    <t>Profit on sale of unquoted investments and/or properties are as follows:</t>
  </si>
  <si>
    <t>Profit on sale of unquoted investments</t>
  </si>
  <si>
    <t>Profit on sale of properties</t>
  </si>
  <si>
    <t>538</t>
  </si>
  <si>
    <t>Quoted Securities</t>
  </si>
  <si>
    <t>a)</t>
  </si>
  <si>
    <t>Total purchases and disposals of quoted securities were as follows:</t>
  </si>
  <si>
    <t>Total Purchases</t>
  </si>
  <si>
    <t>5,052</t>
  </si>
  <si>
    <t>Total Sale Proceeds</t>
  </si>
  <si>
    <t>62,658</t>
  </si>
  <si>
    <t>Total Profit on Disposal</t>
  </si>
  <si>
    <t>43,125</t>
  </si>
  <si>
    <t>b)</t>
  </si>
  <si>
    <t>Investments in quoted shares as at 31 December 2002 were as follows:</t>
  </si>
  <si>
    <t>At Cost</t>
  </si>
  <si>
    <t>Provision for diminution in value</t>
  </si>
  <si>
    <t>At Book Value</t>
  </si>
  <si>
    <t>Market Value</t>
  </si>
  <si>
    <t>-9-</t>
  </si>
  <si>
    <t>Status of corporate proposals that have been announced by the Company but not completed as at the date of this announcement</t>
  </si>
  <si>
    <t>Group Borrowings and Debt Securities</t>
  </si>
  <si>
    <t>The Group borrowings as at 31 December 2002 were as follows:</t>
  </si>
  <si>
    <t xml:space="preserve">b)     Proposed offer for sale by AmMerchant Bank Berhad as the primary subscriber of the provisional rights to allotment of up to 111,311,875 warrants in the Company to the shareholders at an offer price of between RM 0.3580 and RM 0.4474 per warrant on </t>
  </si>
  <si>
    <t>Short Term Bank Borrowings (unsecured)</t>
  </si>
  <si>
    <t xml:space="preserve">   Bank overdraft</t>
  </si>
  <si>
    <t xml:space="preserve">   Bankers acceptance</t>
  </si>
  <si>
    <t xml:space="preserve">   Repayable within 12 months</t>
  </si>
  <si>
    <t xml:space="preserve">      Unsecured term loans in US Dollars</t>
  </si>
  <si>
    <t xml:space="preserve">      Unsecured term loans in Ringgit Malaysia</t>
  </si>
  <si>
    <t xml:space="preserve">   Repayable after 12 months</t>
  </si>
  <si>
    <t xml:space="preserve">      Secured term loans in Ringgit Malaysia</t>
  </si>
  <si>
    <t>-10-</t>
  </si>
  <si>
    <t>Off Balance Sheet Financial Instruments</t>
  </si>
  <si>
    <t>The Group did not have any financial instruments with off balance sheet risk as at 17 February 2003, the latest practicable date which is not earlier than 7 days from the date of issue of this quarterly report.</t>
  </si>
  <si>
    <t>Changes in material litigation since the last annual balance sheet date</t>
  </si>
  <si>
    <t xml:space="preserve">The Group is not engaged in any material litigation as at 17 February 2003, the latest practical date which is not earlier than 7 days from the date of this quarterly report. </t>
  </si>
  <si>
    <t>Material changes in the Quarterly Results compared to the results of the Preceding Quarter</t>
  </si>
  <si>
    <t>Review of Performance of the Company and its Principal Subsidiaries</t>
  </si>
  <si>
    <t>Prospects for the remaining period to the end of the financial year</t>
  </si>
  <si>
    <t>Not applicable.</t>
  </si>
  <si>
    <t>Variance of Actual Profit  from Forecast Profit</t>
  </si>
  <si>
    <t>There was a less than  10% variance between the actual profit before tax and the forecasted profit before tax submitted to Securities Commission in respect of the issue of the RM 200 million bonds.</t>
  </si>
  <si>
    <t>-11-</t>
  </si>
  <si>
    <t>Earnings per share</t>
  </si>
  <si>
    <t>Quarter 4</t>
  </si>
  <si>
    <t>Year-To-Date</t>
  </si>
  <si>
    <t>Basic Earnings Per Share:-</t>
  </si>
  <si>
    <t>Profit after tax and minority shareholders' interests (RM'000)</t>
  </si>
  <si>
    <t>Issued ordinary shares at beginning of the year ('000)</t>
  </si>
  <si>
    <t>Effects of shares purchased ('000)</t>
  </si>
  <si>
    <t>Weighted average number of shares ('000)</t>
  </si>
  <si>
    <t>Diluted Earnings Per Share:-</t>
  </si>
  <si>
    <t>After tax effect of notional interest savings (RM'000)</t>
  </si>
  <si>
    <t>Adjusted profit after tax and minority shareholders' interests (RM'000)</t>
  </si>
  <si>
    <t>Weighted average number of ordinary shares ('000)</t>
  </si>
  <si>
    <t>Effect of warrants ('000)</t>
  </si>
  <si>
    <t>Weighted average number of ordinary shares - diluted ('000)</t>
  </si>
  <si>
    <t>Dividend</t>
  </si>
  <si>
    <t>The Board of Directors of the Company recommend a tax exempt final dividend of  5 sen per share in the current quarter (Quarter 4, 2001 - 6.3 sen per share, less tax).</t>
  </si>
  <si>
    <t>-12-</t>
  </si>
  <si>
    <t>Closure of books</t>
  </si>
  <si>
    <t>By Order of the Board</t>
  </si>
  <si>
    <t>E YAGAMBARAM</t>
  </si>
  <si>
    <t>Company Secretary</t>
  </si>
  <si>
    <t>20 February 2002</t>
  </si>
  <si>
    <t>Balance at 1 January 2001</t>
  </si>
  <si>
    <t>Over provision for final dividend for year 2000</t>
  </si>
  <si>
    <t>Balance at 31 December 2001</t>
  </si>
  <si>
    <t>31-Dec -02</t>
  </si>
  <si>
    <t>31-Dec-01</t>
  </si>
  <si>
    <t xml:space="preserve">Nature and amount of items affecting assets, liabilities, equity, net income or cash flows that are unusual </t>
  </si>
  <si>
    <t>because of nature and size</t>
  </si>
  <si>
    <t>There were no unusual items that affected assets, liabilities,equity, net income or cashflow.</t>
  </si>
  <si>
    <t>-</t>
  </si>
  <si>
    <t xml:space="preserve">On 27 December  2002, the Company issued RM 200,0000,000 nominal amount of 7 years 3% Fixed Rate Bonds together with detached warrants of 88,040,592. The warrants were subscribed by the warrant subscriber (AmMerchant Bank Berhad) and will subsequently offer the warrants to the shareholders of the Company on the basis of one (1) warrant for every four (4) existing shareholdings held.                                                                                               </t>
  </si>
  <si>
    <r>
      <t xml:space="preserve">On 27 December 2002, the Company issued RM200,000,000 nominal amount of 7-year 3% Fixed Rate Bonds ('Bonds') together with 88,040,592 detachable warrants at 100% of the nominal amounts of the Bonds. The Bonds was structured on a "Bought deal" basis.                                                                                                                                                                                                                                                                                                                     </t>
    </r>
    <r>
      <rPr>
        <sz val="12"/>
        <color indexed="9"/>
        <rFont val="Times New Roman"/>
        <family val="1"/>
      </rPr>
      <t xml:space="preserve">b </t>
    </r>
    <r>
      <rPr>
        <sz val="12"/>
        <rFont val="Times New Roman"/>
        <family val="1"/>
      </rPr>
      <t xml:space="preserve">                                                                                                                                                                           Pursuant to the Bonds with Warrants issue, on 16 January 2003, the Company has announced the Offer for Sale by Am Merchant Bank Berhad of the provisional rights to allotment of up to 88,040,592 warrants in the Company to the shareholders on a renounceable basis of one (1) warrant for every four(4) existing ordinary shares held at 5.00pm on 13 January 2003, at an offer price of RM0.4522 per warrant.                                                                                                                                                                                                                                                                                                                                                                                                                                                                             </t>
    </r>
  </si>
  <si>
    <t>The lower effective tax rate compared to the statutory rate is mainly due to gain on disposal of investment which is not taxable. The reduction in the effective tax rate in the current quarter as compared to the previous quarter is due to the reversal of overprovisions made in the previous quarters.</t>
  </si>
  <si>
    <t xml:space="preserve">Revenue for Quarter 4, 2002 reduced by 6% compared to Quarter 3, 2002 due to a reduction in sales in all business sectors except for Healthcare Manufacturing. However, profit before tax was 39% higher than  the preceding quarter mainly due to the interest waiver received by Columbia Pacific Group from its shareholders.
</t>
  </si>
  <si>
    <t>Turnover increased by 19% compared to the corresponding quarter in 2001. The increase is due to the increase in sales in all business sectors. Profit before tax for the quarter was 309% higher compared to the corresponding quarter in 2001. This was mainly due to higher  profits  from  Healthcare Manufacturing and Fertilizers and  the interest  waiver  received  by  Columbia  Pacific Group  from  its shareholders. Overall  Profit before tax for  the year at  RM 58.3 million was 355%  higher than that achieved in the corresponding period last year mainly due to the increase in the profits from the sale of investments and  better  profits  from the Fertilizers and Healthcare Manufacturing Division.</t>
  </si>
  <si>
    <t>Notice is hereby given that subject to the approval of the Shareholders at the forthcoming Annual General Meeting, the proposed final dividend will be paid on 13 May 2003 to shareholders whose names appear in the Record of Depositors on 2 May 2003.  The Share Transfer Book and Register of Members of the Company will be closed on 3 May 2003 for the purpose of preparing dividend warrants.
Further notice is hereby given that a Depositor shall qualify for dividend entitlement only in respect of :-
(a) Securities deposited into the Depositor's Securities Account before 12.30 p.m. on 29 April 2003 (in respect of shares which are exempted from mandatory deposit);
(b) Securities transferred into the Depositor's Securities Account before 4.00 p.m. on 2 May 2003 in respect of ordinary transfer; and
(c) Securities bought on the Kuala Lumpur Stock Exchange on a cum entitlement basis according to the Rules of the Kuala Lumpur Stock Exchange.</t>
  </si>
  <si>
    <t xml:space="preserve">The financial statements of the Group are prepared using the same accounting policies, methods of computation and basis of consolidation as those used in the preparation of the most recent annual financial statements and in addition has adopted the following with effect from 1 January 2002:                                                                                                                                                                                                                                                                                                                                                                                                                                                                                                                                                      </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</si>
</sst>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0.00_ ;[Red]\-#,##0.00\ "/>
    <numFmt numFmtId="179" formatCode="#,##0_ ;[Red]\-#,##0\ "/>
    <numFmt numFmtId="180" formatCode="00000"/>
    <numFmt numFmtId="181" formatCode="0_ ;[Red]\-0\ "/>
    <numFmt numFmtId="182" formatCode="#,##0_ ;[Red]\(#,##0\)"/>
    <numFmt numFmtId="183" formatCode="#,##0.0000"/>
    <numFmt numFmtId="184" formatCode="0.0"/>
    <numFmt numFmtId="185" formatCode="#,##0.0_ ;[Red]\-#,##0.0"/>
    <numFmt numFmtId="186" formatCode="_-* #,##0.0_-;\-* #,##0.0_-;_-* &quot;-&quot;??_-;_-@_-"/>
    <numFmt numFmtId="187" formatCode="_-* #,##0_-;\-* #,##0_-;_-* &quot;-&quot;??_-;_-@_-"/>
    <numFmt numFmtId="188" formatCode="0.00000000"/>
    <numFmt numFmtId="189" formatCode="0.0000000"/>
    <numFmt numFmtId="190" formatCode="0.000000"/>
    <numFmt numFmtId="191" formatCode="0.00000"/>
    <numFmt numFmtId="192" formatCode="0.0000"/>
    <numFmt numFmtId="193" formatCode="0.000"/>
    <numFmt numFmtId="194" formatCode="#,##0.000"/>
    <numFmt numFmtId="195" formatCode="#,##0.0"/>
    <numFmt numFmtId="196" formatCode="#,##0.0_);[Red]\(#,##0.0\)"/>
    <numFmt numFmtId="197" formatCode="#,##0.00_ ;[Red]\-#,##0.00"/>
    <numFmt numFmtId="198" formatCode="_(* #,##0.0_);_(* \(#,##0.0\);_(* &quot;-&quot;??_);_(@_)"/>
    <numFmt numFmtId="199" formatCode="_(* #,##0_);_(* \(#,##0\);_(* &quot;-&quot;??_);_(@_)"/>
    <numFmt numFmtId="200" formatCode="&quot;Yes&quot;;&quot;Yes&quot;;&quot;No&quot;"/>
    <numFmt numFmtId="201" formatCode="&quot;True&quot;;&quot;True&quot;;&quot;False&quot;"/>
    <numFmt numFmtId="202" formatCode="&quot;On&quot;;&quot;On&quot;;&quot;Off&quot;"/>
    <numFmt numFmtId="203" formatCode="_(* #,##0.000_);_(* \(#,##0.000\);_(* &quot;-&quot;??_);_(@_)"/>
    <numFmt numFmtId="204" formatCode="_(* #,##0.0000_);_(* \(#,##0.0000\);_(* &quot;-&quot;??_);_(@_)"/>
    <numFmt numFmtId="205" formatCode="0.00_);[Red]\(0.00\)"/>
    <numFmt numFmtId="206" formatCode="0.0_);[Red]\(0.0\)"/>
    <numFmt numFmtId="207" formatCode="0_);[Red]\(0\)"/>
    <numFmt numFmtId="208" formatCode="#,##0.0_);\(#,##0.0\)"/>
  </numFmts>
  <fonts count="13">
    <font>
      <sz val="10"/>
      <name val="Book Antiqua"/>
      <family val="0"/>
    </font>
    <font>
      <u val="single"/>
      <sz val="10"/>
      <color indexed="36"/>
      <name val="Book Antiqua"/>
      <family val="0"/>
    </font>
    <font>
      <u val="single"/>
      <sz val="10"/>
      <color indexed="12"/>
      <name val="Book Antiqua"/>
      <family val="0"/>
    </font>
    <font>
      <sz val="12"/>
      <name val="Times New Roman"/>
      <family val="1"/>
    </font>
    <font>
      <b/>
      <sz val="12"/>
      <name val="Times New Roman"/>
      <family val="1"/>
    </font>
    <font>
      <sz val="10"/>
      <name val="Arial"/>
      <family val="0"/>
    </font>
    <font>
      <sz val="12"/>
      <color indexed="8"/>
      <name val="Times New Roman"/>
      <family val="1"/>
    </font>
    <font>
      <sz val="11"/>
      <name val="Times New Roman"/>
      <family val="1"/>
    </font>
    <font>
      <sz val="12"/>
      <color indexed="9"/>
      <name val="Times New Roman"/>
      <family val="1"/>
    </font>
    <font>
      <b/>
      <sz val="12"/>
      <color indexed="8"/>
      <name val="Times New Roman"/>
      <family val="1"/>
    </font>
    <font>
      <b/>
      <sz val="8"/>
      <name val="Tahoma"/>
      <family val="0"/>
    </font>
    <font>
      <sz val="8"/>
      <name val="Tahoma"/>
      <family val="0"/>
    </font>
    <font>
      <b/>
      <sz val="8"/>
      <name val="Book Antiqua"/>
      <family val="2"/>
    </font>
  </fonts>
  <fills count="3">
    <fill>
      <patternFill/>
    </fill>
    <fill>
      <patternFill patternType="gray125"/>
    </fill>
    <fill>
      <patternFill patternType="solid">
        <fgColor indexed="13"/>
        <bgColor indexed="64"/>
      </patternFill>
    </fill>
  </fills>
  <borders count="19">
    <border>
      <left/>
      <right/>
      <top/>
      <bottom/>
      <diagonal/>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266">
    <xf numFmtId="0" fontId="0" fillId="0" borderId="0" xfId="0" applyAlignment="1">
      <alignment/>
    </xf>
    <xf numFmtId="0" fontId="3" fillId="0" borderId="0" xfId="0" applyFont="1" applyAlignment="1">
      <alignment/>
    </xf>
    <xf numFmtId="9" fontId="3" fillId="0" borderId="0" xfId="0" applyNumberFormat="1" applyFont="1" applyAlignment="1">
      <alignment/>
    </xf>
    <xf numFmtId="0" fontId="4" fillId="0" borderId="0" xfId="0" applyFont="1" applyAlignment="1">
      <alignment horizontal="center"/>
    </xf>
    <xf numFmtId="0" fontId="4" fillId="0" borderId="0" xfId="0" applyFont="1" applyAlignment="1">
      <alignment/>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3" fillId="0" borderId="5" xfId="0" applyFont="1" applyBorder="1" applyAlignment="1">
      <alignment/>
    </xf>
    <xf numFmtId="0" fontId="3" fillId="0" borderId="6" xfId="0" applyFont="1" applyBorder="1" applyAlignment="1">
      <alignment/>
    </xf>
    <xf numFmtId="181" fontId="3" fillId="0" borderId="0" xfId="0" applyNumberFormat="1" applyFont="1" applyAlignment="1">
      <alignment/>
    </xf>
    <xf numFmtId="0" fontId="3" fillId="0" borderId="0" xfId="0" applyFont="1" applyAlignment="1">
      <alignment horizontal="right"/>
    </xf>
    <xf numFmtId="182" fontId="3" fillId="0" borderId="3" xfId="0" applyNumberFormat="1" applyFont="1" applyBorder="1" applyAlignment="1">
      <alignment/>
    </xf>
    <xf numFmtId="182" fontId="4" fillId="0" borderId="0" xfId="0" applyNumberFormat="1" applyFont="1" applyBorder="1" applyAlignment="1">
      <alignment/>
    </xf>
    <xf numFmtId="182" fontId="4" fillId="0" borderId="3" xfId="0" applyNumberFormat="1" applyFont="1" applyBorder="1" applyAlignment="1">
      <alignment/>
    </xf>
    <xf numFmtId="182" fontId="3" fillId="0" borderId="4" xfId="0" applyNumberFormat="1" applyFont="1" applyBorder="1" applyAlignment="1">
      <alignment/>
    </xf>
    <xf numFmtId="182" fontId="3" fillId="0" borderId="0" xfId="0" applyNumberFormat="1" applyFont="1" applyAlignment="1">
      <alignment/>
    </xf>
    <xf numFmtId="182" fontId="4" fillId="0" borderId="7" xfId="0" applyNumberFormat="1" applyFont="1" applyBorder="1" applyAlignment="1">
      <alignment/>
    </xf>
    <xf numFmtId="182" fontId="4" fillId="0" borderId="8" xfId="0" applyNumberFormat="1" applyFont="1" applyBorder="1" applyAlignment="1">
      <alignment/>
    </xf>
    <xf numFmtId="182" fontId="3" fillId="0" borderId="7" xfId="0" applyNumberFormat="1" applyFont="1" applyBorder="1" applyAlignment="1">
      <alignment/>
    </xf>
    <xf numFmtId="182" fontId="3" fillId="0" borderId="9" xfId="0" applyNumberFormat="1" applyFont="1" applyBorder="1" applyAlignment="1">
      <alignment/>
    </xf>
    <xf numFmtId="0" fontId="3" fillId="0" borderId="0" xfId="0" applyFont="1" applyAlignment="1">
      <alignment horizontal="right" vertical="top"/>
    </xf>
    <xf numFmtId="0" fontId="3" fillId="0" borderId="0" xfId="0" applyFont="1" applyAlignment="1">
      <alignment wrapText="1"/>
    </xf>
    <xf numFmtId="182" fontId="3" fillId="0" borderId="3" xfId="0" applyNumberFormat="1" applyFont="1" applyFill="1" applyBorder="1" applyAlignment="1">
      <alignment/>
    </xf>
    <xf numFmtId="182" fontId="4" fillId="0" borderId="1" xfId="0" applyNumberFormat="1" applyFont="1" applyBorder="1" applyAlignment="1">
      <alignment/>
    </xf>
    <xf numFmtId="182" fontId="4" fillId="0" borderId="10" xfId="0" applyNumberFormat="1" applyFont="1" applyBorder="1" applyAlignment="1">
      <alignment/>
    </xf>
    <xf numFmtId="182" fontId="3" fillId="0" borderId="1" xfId="0" applyNumberFormat="1" applyFont="1" applyBorder="1" applyAlignment="1">
      <alignment/>
    </xf>
    <xf numFmtId="182" fontId="3" fillId="0" borderId="2" xfId="0" applyNumberFormat="1" applyFont="1" applyBorder="1" applyAlignment="1">
      <alignment/>
    </xf>
    <xf numFmtId="0" fontId="3" fillId="0" borderId="0" xfId="0" applyFont="1" applyAlignment="1">
      <alignment vertical="top" wrapText="1"/>
    </xf>
    <xf numFmtId="0" fontId="3" fillId="0" borderId="0" xfId="0" applyFont="1" applyAlignment="1">
      <alignment horizontal="right" vertical="top" wrapText="1"/>
    </xf>
    <xf numFmtId="182" fontId="4" fillId="0" borderId="3" xfId="0" applyNumberFormat="1" applyFont="1" applyBorder="1" applyAlignment="1">
      <alignment/>
    </xf>
    <xf numFmtId="182" fontId="4" fillId="0" borderId="0" xfId="0" applyNumberFormat="1" applyFont="1" applyBorder="1" applyAlignment="1">
      <alignment/>
    </xf>
    <xf numFmtId="182" fontId="3" fillId="0" borderId="3" xfId="0" applyNumberFormat="1" applyFont="1" applyBorder="1" applyAlignment="1">
      <alignment horizontal="right"/>
    </xf>
    <xf numFmtId="182" fontId="3" fillId="0" borderId="4" xfId="0" applyNumberFormat="1" applyFont="1" applyBorder="1" applyAlignment="1">
      <alignment/>
    </xf>
    <xf numFmtId="182" fontId="3" fillId="0" borderId="0" xfId="0" applyNumberFormat="1" applyFont="1" applyAlignment="1">
      <alignment vertical="top" wrapText="1"/>
    </xf>
    <xf numFmtId="43" fontId="4" fillId="0" borderId="3" xfId="15" applyFont="1" applyBorder="1" applyAlignment="1">
      <alignment/>
    </xf>
    <xf numFmtId="43" fontId="3" fillId="0" borderId="3" xfId="15" applyFont="1" applyBorder="1" applyAlignment="1">
      <alignment/>
    </xf>
    <xf numFmtId="182" fontId="3" fillId="0" borderId="3" xfId="0" applyNumberFormat="1" applyFont="1" applyBorder="1" applyAlignment="1">
      <alignment horizontal="center"/>
    </xf>
    <xf numFmtId="43" fontId="4" fillId="0" borderId="3" xfId="15" applyFont="1" applyBorder="1" applyAlignment="1">
      <alignment horizontal="right"/>
    </xf>
    <xf numFmtId="0" fontId="3" fillId="0" borderId="0" xfId="0" applyFont="1" applyAlignment="1">
      <alignment horizontal="center"/>
    </xf>
    <xf numFmtId="182" fontId="4" fillId="0" borderId="0" xfId="0" applyNumberFormat="1" applyFont="1" applyAlignment="1">
      <alignment/>
    </xf>
    <xf numFmtId="182" fontId="3" fillId="0" borderId="0" xfId="0" applyNumberFormat="1" applyFont="1" applyBorder="1" applyAlignment="1">
      <alignment/>
    </xf>
    <xf numFmtId="182" fontId="4" fillId="0" borderId="11" xfId="0" applyNumberFormat="1" applyFont="1" applyBorder="1" applyAlignment="1">
      <alignment/>
    </xf>
    <xf numFmtId="182" fontId="3" fillId="0" borderId="11" xfId="0" applyNumberFormat="1" applyFont="1" applyBorder="1" applyAlignment="1">
      <alignment/>
    </xf>
    <xf numFmtId="182" fontId="4" fillId="0" borderId="12" xfId="0" applyNumberFormat="1" applyFont="1" applyBorder="1" applyAlignment="1">
      <alignment/>
    </xf>
    <xf numFmtId="182" fontId="3" fillId="0" borderId="12" xfId="0" applyNumberFormat="1" applyFont="1" applyBorder="1" applyAlignment="1">
      <alignment/>
    </xf>
    <xf numFmtId="182" fontId="4" fillId="0" borderId="13" xfId="0" applyNumberFormat="1" applyFont="1" applyBorder="1" applyAlignment="1">
      <alignment/>
    </xf>
    <xf numFmtId="182" fontId="3" fillId="0" borderId="13" xfId="0" applyNumberFormat="1" applyFont="1" applyBorder="1" applyAlignment="1">
      <alignment/>
    </xf>
    <xf numFmtId="187" fontId="4" fillId="0" borderId="0" xfId="15" applyNumberFormat="1" applyFont="1" applyAlignment="1">
      <alignment/>
    </xf>
    <xf numFmtId="187" fontId="3" fillId="0" borderId="0" xfId="15" applyNumberFormat="1" applyFont="1" applyAlignment="1">
      <alignment/>
    </xf>
    <xf numFmtId="0" fontId="3" fillId="0" borderId="0" xfId="0" applyFont="1" applyAlignment="1">
      <alignment horizontal="left"/>
    </xf>
    <xf numFmtId="179" fontId="3" fillId="0" borderId="0" xfId="0" applyNumberFormat="1" applyFont="1" applyAlignment="1">
      <alignment/>
    </xf>
    <xf numFmtId="37" fontId="4" fillId="0" borderId="0" xfId="15" applyNumberFormat="1" applyFont="1" applyAlignment="1" quotePrefix="1">
      <alignment horizontal="center"/>
    </xf>
    <xf numFmtId="37" fontId="3" fillId="0" borderId="0" xfId="15" applyNumberFormat="1" applyFont="1" applyAlignment="1">
      <alignment/>
    </xf>
    <xf numFmtId="37" fontId="3" fillId="0" borderId="0" xfId="15" applyNumberFormat="1" applyFont="1" applyAlignment="1">
      <alignment horizontal="center"/>
    </xf>
    <xf numFmtId="37" fontId="4" fillId="0" borderId="0" xfId="15" applyNumberFormat="1" applyFont="1" applyAlignment="1">
      <alignment/>
    </xf>
    <xf numFmtId="37" fontId="4" fillId="0" borderId="0" xfId="15" applyNumberFormat="1" applyFont="1" applyAlignment="1">
      <alignment horizontal="center"/>
    </xf>
    <xf numFmtId="43" fontId="3" fillId="0" borderId="0" xfId="15" applyFont="1" applyAlignment="1">
      <alignment/>
    </xf>
    <xf numFmtId="37" fontId="3" fillId="0" borderId="10" xfId="15" applyNumberFormat="1" applyFont="1" applyBorder="1" applyAlignment="1">
      <alignment/>
    </xf>
    <xf numFmtId="37" fontId="3" fillId="0" borderId="5" xfId="15" applyNumberFormat="1" applyFont="1" applyBorder="1" applyAlignment="1">
      <alignment/>
    </xf>
    <xf numFmtId="37" fontId="3" fillId="0" borderId="0" xfId="15" applyNumberFormat="1" applyFont="1" applyBorder="1" applyAlignment="1">
      <alignment/>
    </xf>
    <xf numFmtId="37" fontId="3" fillId="0" borderId="13" xfId="15" applyNumberFormat="1" applyFont="1" applyBorder="1" applyAlignment="1">
      <alignment/>
    </xf>
    <xf numFmtId="43" fontId="3" fillId="0" borderId="6" xfId="15" applyFont="1" applyBorder="1" applyAlignment="1">
      <alignment/>
    </xf>
    <xf numFmtId="37" fontId="3" fillId="0" borderId="3" xfId="15" applyNumberFormat="1" applyFont="1" applyBorder="1" applyAlignment="1">
      <alignment/>
    </xf>
    <xf numFmtId="43" fontId="3" fillId="0" borderId="4" xfId="15" applyFont="1" applyBorder="1" applyAlignment="1">
      <alignment/>
    </xf>
    <xf numFmtId="37" fontId="3" fillId="0" borderId="4" xfId="15" applyNumberFormat="1" applyFont="1" applyBorder="1" applyAlignment="1">
      <alignment/>
    </xf>
    <xf numFmtId="37" fontId="3" fillId="0" borderId="1" xfId="15" applyNumberFormat="1" applyFont="1" applyBorder="1" applyAlignment="1">
      <alignment/>
    </xf>
    <xf numFmtId="43" fontId="3" fillId="0" borderId="2" xfId="15" applyFont="1" applyBorder="1" applyAlignment="1">
      <alignment/>
    </xf>
    <xf numFmtId="199" fontId="3" fillId="0" borderId="0" xfId="15" applyNumberFormat="1" applyFont="1" applyAlignment="1">
      <alignment/>
    </xf>
    <xf numFmtId="37" fontId="3" fillId="0" borderId="8" xfId="15" applyNumberFormat="1" applyFont="1" applyBorder="1" applyAlignment="1">
      <alignment/>
    </xf>
    <xf numFmtId="171" fontId="3" fillId="0" borderId="0" xfId="17" applyFont="1" applyAlignment="1">
      <alignment/>
    </xf>
    <xf numFmtId="0" fontId="3" fillId="0" borderId="0" xfId="22" applyFont="1">
      <alignment/>
      <protection/>
    </xf>
    <xf numFmtId="0" fontId="4" fillId="0" borderId="0" xfId="22" applyFont="1" applyAlignment="1" quotePrefix="1">
      <alignment horizontal="right"/>
      <protection/>
    </xf>
    <xf numFmtId="199" fontId="4" fillId="0" borderId="0" xfId="17" applyNumberFormat="1" applyFont="1" applyFill="1" applyAlignment="1" quotePrefix="1">
      <alignment horizontal="left"/>
    </xf>
    <xf numFmtId="199" fontId="4" fillId="0" borderId="0" xfId="17" applyNumberFormat="1" applyFont="1" applyFill="1" applyAlignment="1" quotePrefix="1">
      <alignment horizontal="center"/>
    </xf>
    <xf numFmtId="0" fontId="4" fillId="0" borderId="0" xfId="22" applyFont="1">
      <alignment/>
      <protection/>
    </xf>
    <xf numFmtId="199" fontId="3" fillId="0" borderId="0" xfId="17" applyNumberFormat="1" applyFont="1" applyFill="1" applyAlignment="1">
      <alignment/>
    </xf>
    <xf numFmtId="0" fontId="4" fillId="0" borderId="0" xfId="22" applyFont="1" applyAlignment="1">
      <alignment horizontal="center"/>
      <protection/>
    </xf>
    <xf numFmtId="199" fontId="4" fillId="0" borderId="0" xfId="17" applyNumberFormat="1" applyFont="1" applyFill="1" applyAlignment="1">
      <alignment horizontal="center"/>
    </xf>
    <xf numFmtId="15" fontId="4" fillId="0" borderId="0" xfId="22" applyNumberFormat="1" applyFont="1" applyAlignment="1" quotePrefix="1">
      <alignment horizontal="center"/>
      <protection/>
    </xf>
    <xf numFmtId="199" fontId="3" fillId="0" borderId="0" xfId="17" applyNumberFormat="1" applyFont="1" applyAlignment="1">
      <alignment/>
    </xf>
    <xf numFmtId="199" fontId="3" fillId="0" borderId="10" xfId="17" applyNumberFormat="1" applyFont="1" applyFill="1" applyBorder="1" applyAlignment="1">
      <alignment/>
    </xf>
    <xf numFmtId="199" fontId="3" fillId="0" borderId="0" xfId="22" applyNumberFormat="1" applyFont="1">
      <alignment/>
      <protection/>
    </xf>
    <xf numFmtId="0" fontId="3" fillId="0" borderId="0" xfId="0" applyFont="1" applyFill="1" applyAlignment="1">
      <alignment horizontal="left" vertical="top" wrapText="1"/>
    </xf>
    <xf numFmtId="199" fontId="3" fillId="0" borderId="0" xfId="17" applyNumberFormat="1" applyFont="1" applyFill="1" applyBorder="1" applyAlignment="1">
      <alignment/>
    </xf>
    <xf numFmtId="199" fontId="3" fillId="0" borderId="8" xfId="17" applyNumberFormat="1" applyFont="1" applyFill="1" applyBorder="1" applyAlignment="1">
      <alignment/>
    </xf>
    <xf numFmtId="199" fontId="4" fillId="0" borderId="0" xfId="15" applyNumberFormat="1" applyFont="1" applyFill="1" applyAlignment="1" quotePrefix="1">
      <alignment horizontal="center"/>
    </xf>
    <xf numFmtId="199" fontId="3" fillId="0" borderId="0" xfId="15" applyNumberFormat="1" applyFont="1" applyFill="1" applyAlignment="1">
      <alignment/>
    </xf>
    <xf numFmtId="199" fontId="3" fillId="0" borderId="11" xfId="15" applyNumberFormat="1" applyFont="1" applyFill="1" applyBorder="1" applyAlignment="1">
      <alignment/>
    </xf>
    <xf numFmtId="0" fontId="3" fillId="0" borderId="0" xfId="0" applyFont="1" applyAlignment="1">
      <alignment horizontal="left" vertical="top" wrapText="1"/>
    </xf>
    <xf numFmtId="0" fontId="4" fillId="0" borderId="0" xfId="0" applyFont="1" applyAlignment="1">
      <alignment horizontal="left" vertical="top" wrapText="1"/>
    </xf>
    <xf numFmtId="0" fontId="6" fillId="0" borderId="0" xfId="0" applyFont="1" applyAlignment="1">
      <alignment horizontal="left" vertical="top" wrapText="1"/>
    </xf>
    <xf numFmtId="0" fontId="3" fillId="0" borderId="0" xfId="0" applyFont="1" applyFill="1" applyAlignment="1">
      <alignment vertical="top" wrapText="1"/>
    </xf>
    <xf numFmtId="0" fontId="3" fillId="0" borderId="0" xfId="0" applyFont="1" applyFill="1" applyAlignment="1">
      <alignment/>
    </xf>
    <xf numFmtId="37" fontId="3" fillId="0" borderId="0" xfId="0" applyNumberFormat="1" applyFont="1" applyFill="1" applyAlignment="1">
      <alignment/>
    </xf>
    <xf numFmtId="0" fontId="4" fillId="0" borderId="0" xfId="0" applyFont="1" applyAlignment="1">
      <alignment horizontal="left"/>
    </xf>
    <xf numFmtId="0" fontId="3" fillId="0" borderId="0" xfId="0" applyFont="1" applyBorder="1" applyAlignment="1">
      <alignment horizontal="right"/>
    </xf>
    <xf numFmtId="0" fontId="4" fillId="0" borderId="0" xfId="0" applyFont="1" applyAlignment="1">
      <alignment vertical="top"/>
    </xf>
    <xf numFmtId="0" fontId="3" fillId="0" borderId="14" xfId="0" applyFont="1" applyBorder="1" applyAlignment="1">
      <alignment horizontal="center" vertical="center"/>
    </xf>
    <xf numFmtId="0" fontId="3" fillId="0" borderId="11" xfId="0" applyFont="1" applyBorder="1" applyAlignment="1">
      <alignment horizontal="right"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xf>
    <xf numFmtId="0" fontId="3" fillId="0" borderId="16" xfId="0" applyFont="1" applyBorder="1" applyAlignment="1">
      <alignment horizontal="center"/>
    </xf>
    <xf numFmtId="0" fontId="3" fillId="0" borderId="16" xfId="0" applyFont="1" applyBorder="1" applyAlignment="1">
      <alignment horizontal="center" vertical="top" wrapText="1"/>
    </xf>
    <xf numFmtId="182" fontId="3" fillId="0" borderId="16" xfId="0" applyNumberFormat="1" applyFont="1" applyBorder="1" applyAlignment="1">
      <alignment/>
    </xf>
    <xf numFmtId="182" fontId="3" fillId="0" borderId="17" xfId="0" applyNumberFormat="1" applyFont="1" applyBorder="1" applyAlignment="1">
      <alignment/>
    </xf>
    <xf numFmtId="0" fontId="3" fillId="0" borderId="3" xfId="0" applyFont="1" applyBorder="1" applyAlignment="1">
      <alignment horizontal="left" vertical="top" wrapText="1"/>
    </xf>
    <xf numFmtId="0" fontId="3" fillId="0" borderId="0" xfId="0" applyFont="1" applyAlignment="1">
      <alignment horizontal="left" vertical="top"/>
    </xf>
    <xf numFmtId="0" fontId="3" fillId="0" borderId="0" xfId="0" applyFont="1" applyBorder="1" applyAlignment="1">
      <alignment horizontal="left" vertical="top" wrapText="1"/>
    </xf>
    <xf numFmtId="0" fontId="3" fillId="0" borderId="4" xfId="0" applyFont="1" applyBorder="1" applyAlignment="1">
      <alignment horizontal="left" vertical="top" wrapText="1"/>
    </xf>
    <xf numFmtId="37" fontId="3" fillId="0" borderId="16" xfId="15" applyNumberFormat="1" applyFont="1" applyBorder="1" applyAlignment="1">
      <alignment horizontal="right" vertical="top" wrapText="1"/>
    </xf>
    <xf numFmtId="0" fontId="3" fillId="0" borderId="18" xfId="0" applyFont="1" applyBorder="1" applyAlignment="1">
      <alignment horizontal="left" vertical="top" wrapText="1"/>
    </xf>
    <xf numFmtId="43" fontId="3" fillId="0" borderId="16" xfId="15" applyFont="1" applyBorder="1" applyAlignment="1">
      <alignment horizontal="center" vertical="top" wrapText="1"/>
    </xf>
    <xf numFmtId="37" fontId="3" fillId="0" borderId="18" xfId="0" applyNumberFormat="1" applyFont="1" applyBorder="1" applyAlignment="1">
      <alignment horizontal="left" vertical="top" wrapText="1"/>
    </xf>
    <xf numFmtId="0" fontId="3" fillId="0" borderId="17" xfId="0" applyFont="1" applyBorder="1" applyAlignment="1">
      <alignment/>
    </xf>
    <xf numFmtId="0" fontId="3" fillId="0" borderId="1" xfId="0" applyFont="1" applyBorder="1" applyAlignment="1">
      <alignment horizontal="left" vertical="top" wrapText="1"/>
    </xf>
    <xf numFmtId="0" fontId="3" fillId="0" borderId="10" xfId="0" applyFont="1" applyBorder="1" applyAlignment="1">
      <alignment horizontal="left" vertical="top" wrapText="1"/>
    </xf>
    <xf numFmtId="0" fontId="3" fillId="0" borderId="2" xfId="0" applyFont="1" applyBorder="1" applyAlignment="1">
      <alignment horizontal="left" vertical="top" wrapText="1"/>
    </xf>
    <xf numFmtId="37" fontId="3" fillId="0" borderId="1" xfId="0" applyNumberFormat="1" applyFont="1" applyBorder="1" applyAlignment="1">
      <alignment vertical="top" wrapText="1"/>
    </xf>
    <xf numFmtId="37" fontId="3" fillId="0" borderId="18" xfId="0" applyNumberFormat="1" applyFont="1" applyBorder="1" applyAlignment="1">
      <alignment vertical="top" wrapText="1"/>
    </xf>
    <xf numFmtId="37" fontId="3" fillId="0" borderId="0" xfId="0" applyNumberFormat="1" applyFont="1" applyBorder="1" applyAlignment="1">
      <alignment vertical="top" wrapText="1"/>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xf>
    <xf numFmtId="3" fontId="3" fillId="0" borderId="3" xfId="0" applyNumberFormat="1" applyFont="1" applyBorder="1" applyAlignment="1">
      <alignment horizontal="right"/>
    </xf>
    <xf numFmtId="4" fontId="3" fillId="0" borderId="16" xfId="0" applyNumberFormat="1" applyFont="1" applyBorder="1" applyAlignment="1">
      <alignment horizontal="center"/>
    </xf>
    <xf numFmtId="0" fontId="3" fillId="0" borderId="18" xfId="0" applyFont="1" applyBorder="1" applyAlignment="1">
      <alignment/>
    </xf>
    <xf numFmtId="0" fontId="3" fillId="0" borderId="18" xfId="0" applyFont="1" applyBorder="1" applyAlignment="1">
      <alignment horizontal="center"/>
    </xf>
    <xf numFmtId="0" fontId="3" fillId="0" borderId="2" xfId="0" applyFont="1" applyBorder="1" applyAlignment="1">
      <alignment/>
    </xf>
    <xf numFmtId="0" fontId="3" fillId="2" borderId="0" xfId="0" applyFont="1" applyFill="1" applyAlignment="1">
      <alignment/>
    </xf>
    <xf numFmtId="0" fontId="3" fillId="0" borderId="0" xfId="0" applyFont="1" applyAlignment="1">
      <alignment/>
    </xf>
    <xf numFmtId="0" fontId="4" fillId="0" borderId="0" xfId="0" applyFont="1" applyFill="1" applyAlignment="1">
      <alignment horizontal="left" vertical="top" wrapText="1"/>
    </xf>
    <xf numFmtId="0" fontId="3" fillId="0" borderId="0" xfId="0" applyFont="1" applyFill="1" applyAlignment="1">
      <alignment horizontal="center" vertical="top" wrapText="1"/>
    </xf>
    <xf numFmtId="0" fontId="3" fillId="0" borderId="0" xfId="0" applyFont="1" applyAlignment="1">
      <alignment horizontal="center" vertical="top" wrapText="1"/>
    </xf>
    <xf numFmtId="187" fontId="3" fillId="0" borderId="0" xfId="15" applyNumberFormat="1" applyFont="1" applyFill="1" applyAlignment="1" quotePrefix="1">
      <alignment horizontal="center" vertical="top" wrapText="1"/>
    </xf>
    <xf numFmtId="187" fontId="3" fillId="0" borderId="10" xfId="15" applyNumberFormat="1" applyFont="1" applyFill="1" applyBorder="1" applyAlignment="1">
      <alignment horizontal="left" vertical="top" wrapText="1"/>
    </xf>
    <xf numFmtId="187" fontId="3" fillId="0" borderId="12" xfId="15" applyNumberFormat="1" applyFont="1" applyFill="1" applyBorder="1" applyAlignment="1" quotePrefix="1">
      <alignment horizontal="center" vertical="top" wrapText="1"/>
    </xf>
    <xf numFmtId="0" fontId="3" fillId="0" borderId="0" xfId="0" applyFont="1" applyFill="1" applyBorder="1" applyAlignment="1">
      <alignment horizontal="lef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187" fontId="3" fillId="0" borderId="0" xfId="15" applyNumberFormat="1" applyFont="1" applyAlignment="1" quotePrefix="1">
      <alignment horizontal="center"/>
    </xf>
    <xf numFmtId="0" fontId="3" fillId="0" borderId="0" xfId="0" applyFont="1" applyFill="1" applyAlignment="1">
      <alignment horizontal="center"/>
    </xf>
    <xf numFmtId="37" fontId="3" fillId="0" borderId="0" xfId="15" applyNumberFormat="1" applyFont="1" applyAlignment="1">
      <alignment horizontal="center" vertical="top" wrapText="1"/>
    </xf>
    <xf numFmtId="37" fontId="3" fillId="0" borderId="0" xfId="15" applyNumberFormat="1" applyFont="1" applyFill="1" applyAlignment="1">
      <alignment horizontal="center"/>
    </xf>
    <xf numFmtId="187" fontId="3" fillId="0" borderId="0" xfId="15" applyNumberFormat="1" applyFont="1" applyFill="1" applyAlignment="1" quotePrefix="1">
      <alignment horizontal="center"/>
    </xf>
    <xf numFmtId="37" fontId="3" fillId="0" borderId="0" xfId="0" applyNumberFormat="1" applyFont="1" applyAlignment="1">
      <alignment horizontal="center"/>
    </xf>
    <xf numFmtId="187" fontId="3" fillId="0" borderId="0" xfId="15" applyNumberFormat="1" applyFont="1" applyFill="1" applyAlignment="1">
      <alignment horizontal="center" vertical="top" wrapText="1"/>
    </xf>
    <xf numFmtId="37" fontId="3" fillId="0" borderId="0" xfId="15" applyNumberFormat="1" applyFont="1" applyFill="1" applyAlignment="1">
      <alignment horizontal="center" vertical="top" wrapText="1"/>
    </xf>
    <xf numFmtId="187" fontId="3" fillId="0" borderId="10" xfId="15" applyNumberFormat="1" applyFont="1" applyFill="1" applyBorder="1" applyAlignment="1">
      <alignment horizontal="center" vertical="top" wrapText="1"/>
    </xf>
    <xf numFmtId="37" fontId="3" fillId="0" borderId="0" xfId="0" applyNumberFormat="1" applyFont="1" applyAlignment="1">
      <alignment horizontal="left" vertical="top" wrapText="1"/>
    </xf>
    <xf numFmtId="37" fontId="3" fillId="0" borderId="12" xfId="0" applyNumberFormat="1" applyFont="1" applyBorder="1" applyAlignment="1">
      <alignment horizontal="center" vertical="top" wrapText="1"/>
    </xf>
    <xf numFmtId="187" fontId="3" fillId="0" borderId="0" xfId="15" applyNumberFormat="1" applyFont="1" applyFill="1" applyBorder="1" applyAlignment="1">
      <alignment horizontal="center" vertical="top" wrapText="1"/>
    </xf>
    <xf numFmtId="37" fontId="3" fillId="0" borderId="0" xfId="0" applyNumberFormat="1" applyFont="1" applyBorder="1" applyAlignment="1">
      <alignment horizontal="right" vertical="top" wrapText="1"/>
    </xf>
    <xf numFmtId="187" fontId="3" fillId="0" borderId="0" xfId="15" applyNumberFormat="1" applyFont="1" applyAlignment="1">
      <alignment horizontal="center"/>
    </xf>
    <xf numFmtId="0" fontId="3" fillId="0" borderId="8" xfId="0" applyFont="1" applyBorder="1" applyAlignment="1">
      <alignment horizontal="center"/>
    </xf>
    <xf numFmtId="43" fontId="3" fillId="0" borderId="0" xfId="15" applyFont="1" applyAlignment="1" quotePrefix="1">
      <alignment horizontal="center"/>
    </xf>
    <xf numFmtId="43" fontId="3" fillId="0" borderId="0" xfId="15" applyFont="1" applyAlignment="1">
      <alignment horizontal="center"/>
    </xf>
    <xf numFmtId="43" fontId="3" fillId="0" borderId="0" xfId="15" applyFont="1" applyBorder="1" applyAlignment="1" quotePrefix="1">
      <alignment horizontal="center"/>
    </xf>
    <xf numFmtId="0" fontId="3" fillId="0" borderId="8" xfId="0" applyFont="1" applyBorder="1" applyAlignment="1">
      <alignment/>
    </xf>
    <xf numFmtId="187" fontId="3" fillId="0" borderId="0" xfId="0" applyNumberFormat="1" applyFont="1" applyBorder="1" applyAlignment="1">
      <alignment/>
    </xf>
    <xf numFmtId="3" fontId="3" fillId="0" borderId="0" xfId="0" applyNumberFormat="1" applyFont="1" applyAlignment="1">
      <alignment horizontal="center"/>
    </xf>
    <xf numFmtId="0" fontId="3" fillId="0" borderId="0" xfId="0" applyNumberFormat="1" applyFont="1" applyAlignment="1" quotePrefix="1">
      <alignment horizontal="center"/>
    </xf>
    <xf numFmtId="3" fontId="3" fillId="0" borderId="12" xfId="0" applyNumberFormat="1" applyFont="1" applyBorder="1" applyAlignment="1">
      <alignment horizontal="center"/>
    </xf>
    <xf numFmtId="3" fontId="3" fillId="0" borderId="8" xfId="0" applyNumberFormat="1" applyFont="1" applyFill="1" applyBorder="1" applyAlignment="1">
      <alignment horizontal="center"/>
    </xf>
    <xf numFmtId="3" fontId="3" fillId="0" borderId="0" xfId="0" applyNumberFormat="1" applyFont="1" applyFill="1" applyBorder="1" applyAlignment="1">
      <alignment/>
    </xf>
    <xf numFmtId="0" fontId="9" fillId="0" borderId="0" xfId="0" applyFont="1" applyAlignment="1">
      <alignment vertical="top"/>
    </xf>
    <xf numFmtId="0" fontId="9" fillId="0" borderId="0" xfId="0" applyFont="1" applyAlignment="1">
      <alignment/>
    </xf>
    <xf numFmtId="0" fontId="3" fillId="0" borderId="0" xfId="0" applyFont="1" applyAlignment="1">
      <alignment horizontal="justify"/>
    </xf>
    <xf numFmtId="3" fontId="3" fillId="0" borderId="0" xfId="0" applyNumberFormat="1" applyFont="1" applyAlignment="1">
      <alignment/>
    </xf>
    <xf numFmtId="3" fontId="3" fillId="0" borderId="0" xfId="0" applyNumberFormat="1" applyFont="1" applyFill="1" applyAlignment="1">
      <alignment/>
    </xf>
    <xf numFmtId="3" fontId="3" fillId="0" borderId="12" xfId="0" applyNumberFormat="1" applyFont="1" applyBorder="1" applyAlignment="1">
      <alignment/>
    </xf>
    <xf numFmtId="3" fontId="3" fillId="0" borderId="0" xfId="0" applyNumberFormat="1" applyFont="1" applyAlignment="1">
      <alignment horizontal="right"/>
    </xf>
    <xf numFmtId="3" fontId="3" fillId="0" borderId="0" xfId="0" applyNumberFormat="1" applyFont="1" applyBorder="1" applyAlignment="1">
      <alignment/>
    </xf>
    <xf numFmtId="0" fontId="3" fillId="0" borderId="0" xfId="0" applyNumberFormat="1" applyFont="1" applyAlignment="1">
      <alignment horizontal="right" vertical="top"/>
    </xf>
    <xf numFmtId="0" fontId="3" fillId="0" borderId="0" xfId="0" applyFont="1" applyAlignment="1">
      <alignment horizontal="center" vertical="top"/>
    </xf>
    <xf numFmtId="187" fontId="3" fillId="0" borderId="0" xfId="15" applyNumberFormat="1" applyFont="1" applyFill="1" applyAlignment="1">
      <alignment horizontal="left" vertical="top" wrapText="1"/>
    </xf>
    <xf numFmtId="187" fontId="3" fillId="0" borderId="0" xfId="15" applyNumberFormat="1" applyFont="1" applyAlignment="1">
      <alignment horizontal="left" vertical="top" wrapText="1"/>
    </xf>
    <xf numFmtId="187" fontId="3" fillId="0" borderId="0" xfId="0" applyNumberFormat="1" applyFont="1" applyAlignment="1">
      <alignment horizontal="left" vertical="top" wrapText="1"/>
    </xf>
    <xf numFmtId="199" fontId="3" fillId="0" borderId="0" xfId="15" applyNumberFormat="1" applyFont="1" applyAlignment="1">
      <alignment horizontal="right" vertical="top" wrapText="1"/>
    </xf>
    <xf numFmtId="0" fontId="3" fillId="0" borderId="10" xfId="0" applyFont="1" applyBorder="1" applyAlignment="1">
      <alignment horizontal="right" vertical="top" wrapText="1"/>
    </xf>
    <xf numFmtId="187" fontId="3" fillId="0" borderId="0" xfId="15" applyNumberFormat="1" applyFont="1" applyBorder="1" applyAlignment="1">
      <alignment horizontal="left" vertical="top" wrapText="1"/>
    </xf>
    <xf numFmtId="187" fontId="3" fillId="0" borderId="0" xfId="0" applyNumberFormat="1" applyFont="1" applyBorder="1" applyAlignment="1">
      <alignment horizontal="left" vertical="top" wrapText="1"/>
    </xf>
    <xf numFmtId="43" fontId="3" fillId="0" borderId="0" xfId="15" applyFont="1" applyBorder="1" applyAlignment="1">
      <alignment horizontal="left" vertical="top" wrapText="1"/>
    </xf>
    <xf numFmtId="0" fontId="3" fillId="0" borderId="8" xfId="0" applyFont="1" applyBorder="1" applyAlignment="1">
      <alignment horizontal="left" vertical="top" wrapText="1"/>
    </xf>
    <xf numFmtId="187" fontId="3" fillId="0" borderId="0" xfId="0" applyNumberFormat="1" applyFont="1" applyFill="1" applyBorder="1" applyAlignment="1">
      <alignment horizontal="left" vertical="top" wrapText="1"/>
    </xf>
    <xf numFmtId="43" fontId="3" fillId="0" borderId="0" xfId="15" applyFont="1" applyAlignment="1">
      <alignment horizontal="left" vertical="top" wrapText="1"/>
    </xf>
    <xf numFmtId="43" fontId="3" fillId="0" borderId="0" xfId="15" applyNumberFormat="1" applyFont="1" applyAlignment="1">
      <alignment horizontal="left" vertical="top" wrapText="1"/>
    </xf>
    <xf numFmtId="0" fontId="4" fillId="0" borderId="0" xfId="0" applyNumberFormat="1" applyFont="1" applyAlignment="1">
      <alignment horizontal="right" vertical="top" wrapText="1"/>
    </xf>
    <xf numFmtId="0" fontId="4" fillId="0" borderId="0" xfId="0" applyFont="1" applyAlignment="1">
      <alignment wrapText="1"/>
    </xf>
    <xf numFmtId="0" fontId="4" fillId="0" borderId="0" xfId="0" applyNumberFormat="1" applyFont="1" applyAlignment="1" quotePrefix="1">
      <alignment horizontal="center" vertical="top" wrapText="1"/>
    </xf>
    <xf numFmtId="0" fontId="3" fillId="0" borderId="0" xfId="0" applyNumberFormat="1" applyFont="1" applyAlignment="1">
      <alignment horizontal="left" vertical="top" wrapText="1"/>
    </xf>
    <xf numFmtId="0" fontId="3" fillId="0" borderId="0" xfId="0" applyNumberFormat="1" applyFont="1" applyAlignment="1" quotePrefix="1">
      <alignment horizontal="left" vertical="top" wrapText="1"/>
    </xf>
    <xf numFmtId="0" fontId="3" fillId="0" borderId="0" xfId="0" applyNumberFormat="1" applyFont="1" applyAlignment="1">
      <alignment horizontal="right" vertical="top" wrapText="1"/>
    </xf>
    <xf numFmtId="0" fontId="4" fillId="0" borderId="0" xfId="0" applyNumberFormat="1" applyFont="1" applyAlignment="1">
      <alignment horizontal="right" vertical="top"/>
    </xf>
    <xf numFmtId="49" fontId="3" fillId="0" borderId="0" xfId="0" applyNumberFormat="1" applyFont="1" applyAlignment="1">
      <alignment/>
    </xf>
    <xf numFmtId="15" fontId="3" fillId="0" borderId="0" xfId="0" applyNumberFormat="1" applyFont="1" applyAlignment="1">
      <alignment/>
    </xf>
    <xf numFmtId="40" fontId="3" fillId="0" borderId="3" xfId="15" applyNumberFormat="1" applyFont="1" applyBorder="1" applyAlignment="1">
      <alignment/>
    </xf>
    <xf numFmtId="37" fontId="3" fillId="0" borderId="0" xfId="15" applyNumberFormat="1" applyFont="1" applyAlignment="1">
      <alignment horizontal="right"/>
    </xf>
    <xf numFmtId="37" fontId="4" fillId="0" borderId="0" xfId="15" applyNumberFormat="1" applyFont="1" applyAlignment="1">
      <alignment horizontal="right"/>
    </xf>
    <xf numFmtId="37" fontId="3" fillId="0" borderId="5" xfId="15" applyNumberFormat="1" applyFont="1" applyBorder="1" applyAlignment="1">
      <alignment horizontal="right"/>
    </xf>
    <xf numFmtId="37" fontId="3" fillId="0" borderId="13" xfId="15" applyNumberFormat="1" applyFont="1" applyBorder="1" applyAlignment="1">
      <alignment horizontal="right"/>
    </xf>
    <xf numFmtId="43" fontId="3" fillId="0" borderId="6" xfId="15" applyFont="1" applyBorder="1" applyAlignment="1">
      <alignment horizontal="right"/>
    </xf>
    <xf numFmtId="37" fontId="3" fillId="0" borderId="3" xfId="15" applyNumberFormat="1" applyFont="1" applyBorder="1" applyAlignment="1">
      <alignment horizontal="right"/>
    </xf>
    <xf numFmtId="37" fontId="3" fillId="0" borderId="0" xfId="15" applyNumberFormat="1" applyFont="1" applyBorder="1" applyAlignment="1">
      <alignment horizontal="right"/>
    </xf>
    <xf numFmtId="37" fontId="3" fillId="0" borderId="4" xfId="15" applyNumberFormat="1" applyFont="1" applyBorder="1" applyAlignment="1">
      <alignment horizontal="right"/>
    </xf>
    <xf numFmtId="37" fontId="3" fillId="0" borderId="1" xfId="15" applyNumberFormat="1" applyFont="1" applyBorder="1" applyAlignment="1">
      <alignment horizontal="right"/>
    </xf>
    <xf numFmtId="37" fontId="3" fillId="0" borderId="10" xfId="15" applyNumberFormat="1" applyFont="1" applyBorder="1" applyAlignment="1">
      <alignment horizontal="right"/>
    </xf>
    <xf numFmtId="37" fontId="3" fillId="0" borderId="2" xfId="15" applyNumberFormat="1" applyFont="1" applyBorder="1" applyAlignment="1">
      <alignment horizontal="right"/>
    </xf>
    <xf numFmtId="187" fontId="3" fillId="0" borderId="0" xfId="15" applyNumberFormat="1" applyFont="1" applyAlignment="1">
      <alignment horizontal="right"/>
    </xf>
    <xf numFmtId="43" fontId="3" fillId="0" borderId="10" xfId="15" applyFont="1" applyBorder="1" applyAlignment="1">
      <alignment horizontal="right"/>
    </xf>
    <xf numFmtId="37" fontId="4" fillId="0" borderId="0" xfId="17" applyNumberFormat="1" applyFont="1" applyAlignment="1" quotePrefix="1">
      <alignment horizontal="center"/>
    </xf>
    <xf numFmtId="37" fontId="3" fillId="0" borderId="11" xfId="15" applyNumberFormat="1" applyFont="1" applyBorder="1" applyAlignment="1">
      <alignment/>
    </xf>
    <xf numFmtId="0" fontId="4" fillId="0" borderId="0" xfId="0" applyFont="1" applyAlignment="1">
      <alignment/>
    </xf>
    <xf numFmtId="0" fontId="3" fillId="0" borderId="0" xfId="0" applyFont="1" applyAlignment="1">
      <alignment/>
    </xf>
    <xf numFmtId="0" fontId="3" fillId="0" borderId="0" xfId="0" applyFont="1" applyFill="1" applyAlignment="1">
      <alignment horizontal="center" vertical="top" wrapText="1"/>
    </xf>
    <xf numFmtId="0" fontId="3" fillId="0" borderId="2" xfId="0" applyFont="1" applyBorder="1" applyAlignment="1">
      <alignment horizontal="center" vertical="center"/>
    </xf>
    <xf numFmtId="0" fontId="3" fillId="0" borderId="0" xfId="0" applyFont="1" applyFill="1" applyAlignment="1">
      <alignment vertical="top" wrapText="1"/>
    </xf>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4" xfId="0" applyFont="1" applyBorder="1" applyAlignment="1">
      <alignment horizontal="left" vertical="top" wrapText="1"/>
    </xf>
    <xf numFmtId="0" fontId="6" fillId="0" borderId="0" xfId="0" applyFont="1" applyAlignment="1">
      <alignment horizontal="left" vertical="top" wrapText="1"/>
    </xf>
    <xf numFmtId="0" fontId="6" fillId="0" borderId="0" xfId="0" applyFont="1" applyFill="1" applyAlignment="1">
      <alignment horizontal="left" vertical="top"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7" fillId="0" borderId="0" xfId="0" applyFont="1" applyBorder="1" applyAlignment="1">
      <alignment horizontal="center" vertical="top" wrapText="1"/>
    </xf>
    <xf numFmtId="0" fontId="3" fillId="0" borderId="0" xfId="0" applyFont="1" applyFill="1" applyAlignment="1">
      <alignment horizontal="left" vertical="top" wrapText="1"/>
    </xf>
    <xf numFmtId="0" fontId="4" fillId="0" borderId="0" xfId="0" applyNumberFormat="1" applyFont="1" applyAlignment="1" quotePrefix="1">
      <alignment horizontal="center" vertical="top"/>
    </xf>
    <xf numFmtId="0" fontId="3" fillId="0" borderId="0" xfId="0" applyFont="1" applyAlignment="1">
      <alignment horizontal="left" vertical="top"/>
    </xf>
    <xf numFmtId="0" fontId="4" fillId="0" borderId="1" xfId="0" applyFont="1" applyBorder="1" applyAlignment="1">
      <alignment horizontal="center"/>
    </xf>
    <xf numFmtId="0" fontId="4" fillId="0" borderId="10"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4" fillId="0" borderId="5" xfId="0" applyFont="1" applyBorder="1" applyAlignment="1">
      <alignment horizontal="center"/>
    </xf>
    <xf numFmtId="0" fontId="4" fillId="0" borderId="13"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center"/>
    </xf>
    <xf numFmtId="0" fontId="4" fillId="0" borderId="5" xfId="0" applyFont="1"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4" fillId="0" borderId="0" xfId="0" applyFont="1" applyAlignment="1">
      <alignment horizontal="center"/>
    </xf>
    <xf numFmtId="37" fontId="3" fillId="0" borderId="0" xfId="15" applyNumberFormat="1" applyFont="1" applyAlignment="1">
      <alignment horizontal="center"/>
    </xf>
    <xf numFmtId="37" fontId="4" fillId="0" borderId="0" xfId="15" applyNumberFormat="1" applyFont="1" applyAlignment="1" quotePrefix="1">
      <alignment horizontal="center"/>
    </xf>
    <xf numFmtId="0" fontId="4" fillId="0" borderId="0" xfId="22" applyFont="1" applyAlignment="1" quotePrefix="1">
      <alignment horizontal="center"/>
      <protection/>
    </xf>
    <xf numFmtId="0" fontId="3" fillId="0" borderId="0" xfId="0" applyFont="1" applyAlignment="1">
      <alignment horizontal="left"/>
    </xf>
    <xf numFmtId="0" fontId="4" fillId="0" borderId="0" xfId="0" applyFont="1" applyAlignment="1">
      <alignment horizontal="left"/>
    </xf>
    <xf numFmtId="0" fontId="3" fillId="0" borderId="0" xfId="0" applyFont="1" applyAlignment="1">
      <alignment horizontal="left" vertical="top" wrapText="1"/>
    </xf>
    <xf numFmtId="0" fontId="3"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quotePrefix="1">
      <alignment horizontal="center"/>
    </xf>
    <xf numFmtId="0" fontId="3" fillId="0" borderId="0" xfId="0" applyNumberFormat="1" applyFont="1" applyAlignment="1">
      <alignment horizontal="left" vertical="top" wrapText="1"/>
    </xf>
    <xf numFmtId="0" fontId="3" fillId="0" borderId="0" xfId="0" applyNumberFormat="1" applyFont="1" applyAlignment="1" quotePrefix="1">
      <alignment horizontal="left" vertical="top" wrapText="1"/>
    </xf>
    <xf numFmtId="0" fontId="4" fillId="0" borderId="0" xfId="0" applyNumberFormat="1" applyFont="1" applyAlignment="1" quotePrefix="1">
      <alignment horizontal="center" vertical="top"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cellXfs>
  <cellStyles count="10">
    <cellStyle name="Normal" xfId="0"/>
    <cellStyle name="Comma" xfId="15"/>
    <cellStyle name="Comma [0]" xfId="16"/>
    <cellStyle name="Comma_InfoReqQtrRpt" xfId="17"/>
    <cellStyle name="Currency" xfId="18"/>
    <cellStyle name="Currency [0]" xfId="19"/>
    <cellStyle name="Followed Hyperlink" xfId="20"/>
    <cellStyle name="Hyperlink" xfId="21"/>
    <cellStyle name="Normal_InfoReqQtrRp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142875</xdr:rowOff>
    </xdr:from>
    <xdr:to>
      <xdr:col>3</xdr:col>
      <xdr:colOff>485775</xdr:colOff>
      <xdr:row>3</xdr:row>
      <xdr:rowOff>9525</xdr:rowOff>
    </xdr:to>
    <xdr:pic>
      <xdr:nvPicPr>
        <xdr:cNvPr id="1" name="Picture 1"/>
        <xdr:cNvPicPr preferRelativeResize="1">
          <a:picLocks noChangeAspect="1"/>
        </xdr:cNvPicPr>
      </xdr:nvPicPr>
      <xdr:blipFill>
        <a:blip r:embed="rId1"/>
        <a:stretch>
          <a:fillRect/>
        </a:stretch>
      </xdr:blipFill>
      <xdr:spPr>
        <a:xfrm>
          <a:off x="3409950" y="142875"/>
          <a:ext cx="485775" cy="466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Desktop\Audit311202\Qtrly%20Report\press1202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sheetName val="bs"/>
      <sheetName val="ChangesInEquity"/>
      <sheetName val="ChangesInEquity WP"/>
      <sheetName val="Cash Flow"/>
      <sheetName val="CashFlow WP upd"/>
      <sheetName val="CashFlow WP"/>
      <sheetName val="notes"/>
      <sheetName val="Interest"/>
      <sheetName val="Inv"/>
      <sheetName val="Tax Charge BD"/>
      <sheetName val="ss"/>
      <sheetName val="ss1"/>
      <sheetName val="ss2"/>
      <sheetName val="ss3"/>
    </sheetNames>
    <sheetDataSet>
      <sheetData sheetId="6">
        <row r="15">
          <cell r="D15">
            <v>58281</v>
          </cell>
        </row>
        <row r="37">
          <cell r="D37">
            <v>5897</v>
          </cell>
        </row>
        <row r="38">
          <cell r="D38">
            <v>18129</v>
          </cell>
        </row>
        <row r="39">
          <cell r="D39">
            <v>-7711</v>
          </cell>
        </row>
        <row r="43">
          <cell r="D43">
            <v>-1075</v>
          </cell>
        </row>
        <row r="44">
          <cell r="D44">
            <v>-13513</v>
          </cell>
        </row>
        <row r="64">
          <cell r="D64">
            <v>39894</v>
          </cell>
        </row>
        <row r="82">
          <cell r="D82">
            <v>55883</v>
          </cell>
        </row>
        <row r="88">
          <cell r="D88">
            <v>45766</v>
          </cell>
        </row>
      </sheetData>
      <sheetData sheetId="7">
        <row r="261">
          <cell r="I261">
            <v>12.438775070772731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N57"/>
  <sheetViews>
    <sheetView zoomScale="80" zoomScaleNormal="80" zoomScaleSheetLayoutView="100" workbookViewId="0" topLeftCell="A1">
      <selection activeCell="C21" sqref="C21"/>
    </sheetView>
  </sheetViews>
  <sheetFormatPr defaultColWidth="9.140625" defaultRowHeight="13.5"/>
  <cols>
    <col min="1" max="1" width="4.140625" style="1" customWidth="1"/>
    <col min="2" max="2" width="1.7109375" style="1" customWidth="1"/>
    <col min="3" max="3" width="45.28125" style="1" customWidth="1"/>
    <col min="4" max="4" width="17.140625" style="1" customWidth="1"/>
    <col min="5" max="5" width="1.7109375" style="1" customWidth="1"/>
    <col min="6" max="6" width="16.7109375" style="1" customWidth="1"/>
    <col min="7" max="7" width="1.7109375" style="1" customWidth="1"/>
    <col min="8" max="8" width="15.57421875" style="1" customWidth="1"/>
    <col min="9" max="9" width="1.7109375" style="1" customWidth="1"/>
    <col min="10" max="10" width="16.28125" style="1" customWidth="1"/>
    <col min="11" max="11" width="0.85546875" style="1" customWidth="1"/>
    <col min="12" max="16384" width="9.140625" style="1" customWidth="1"/>
  </cols>
  <sheetData>
    <row r="1" ht="15.75"/>
    <row r="2" ht="15.75">
      <c r="M2" s="2"/>
    </row>
    <row r="3" ht="15.75"/>
    <row r="4" ht="5.25" customHeight="1"/>
    <row r="5" spans="1:11" ht="15.75">
      <c r="A5" s="250" t="s">
        <v>0</v>
      </c>
      <c r="B5" s="250"/>
      <c r="C5" s="250"/>
      <c r="D5" s="250"/>
      <c r="E5" s="250"/>
      <c r="F5" s="250"/>
      <c r="G5" s="250"/>
      <c r="H5" s="250"/>
      <c r="I5" s="250"/>
      <c r="J5" s="250"/>
      <c r="K5" s="250"/>
    </row>
    <row r="6" spans="1:11" ht="15.75">
      <c r="A6" s="250" t="s">
        <v>1</v>
      </c>
      <c r="B6" s="250"/>
      <c r="C6" s="250"/>
      <c r="D6" s="250"/>
      <c r="E6" s="250"/>
      <c r="F6" s="250"/>
      <c r="G6" s="250"/>
      <c r="H6" s="250"/>
      <c r="I6" s="250"/>
      <c r="J6" s="250"/>
      <c r="K6" s="250"/>
    </row>
    <row r="7" spans="1:11" ht="15.75">
      <c r="A7" s="3"/>
      <c r="B7" s="3"/>
      <c r="C7" s="3"/>
      <c r="D7" s="3"/>
      <c r="E7" s="3"/>
      <c r="F7" s="3"/>
      <c r="G7" s="3"/>
      <c r="H7" s="3"/>
      <c r="I7" s="3"/>
      <c r="J7" s="3"/>
      <c r="K7" s="3"/>
    </row>
    <row r="8" ht="9.75" customHeight="1"/>
    <row r="9" spans="1:11" ht="15.75">
      <c r="A9" s="250" t="s">
        <v>2</v>
      </c>
      <c r="B9" s="250"/>
      <c r="C9" s="250"/>
      <c r="D9" s="250"/>
      <c r="E9" s="250"/>
      <c r="F9" s="250"/>
      <c r="G9" s="250"/>
      <c r="H9" s="250"/>
      <c r="I9" s="250"/>
      <c r="J9" s="250"/>
      <c r="K9" s="250"/>
    </row>
    <row r="10" spans="1:11" ht="15.75">
      <c r="A10" s="250" t="s">
        <v>3</v>
      </c>
      <c r="B10" s="250"/>
      <c r="C10" s="250"/>
      <c r="D10" s="250"/>
      <c r="E10" s="250"/>
      <c r="F10" s="250"/>
      <c r="G10" s="250"/>
      <c r="H10" s="250"/>
      <c r="I10" s="250"/>
      <c r="J10" s="250"/>
      <c r="K10" s="250"/>
    </row>
    <row r="11" spans="1:11" ht="15.75">
      <c r="A11" s="3"/>
      <c r="B11" s="3"/>
      <c r="C11" s="3"/>
      <c r="D11" s="3"/>
      <c r="E11" s="3"/>
      <c r="F11" s="3"/>
      <c r="G11" s="3"/>
      <c r="H11" s="3"/>
      <c r="I11" s="3"/>
      <c r="J11" s="3"/>
      <c r="K11" s="3"/>
    </row>
    <row r="13" ht="15.75">
      <c r="A13" s="1" t="s">
        <v>4</v>
      </c>
    </row>
    <row r="16" spans="1:2" ht="15.75">
      <c r="A16" s="4" t="s">
        <v>5</v>
      </c>
      <c r="B16" s="4"/>
    </row>
    <row r="17" ht="9.75" customHeight="1"/>
    <row r="18" spans="4:11" ht="15" customHeight="1">
      <c r="D18" s="244" t="s">
        <v>6</v>
      </c>
      <c r="E18" s="245"/>
      <c r="F18" s="245"/>
      <c r="G18" s="246"/>
      <c r="H18" s="240" t="s">
        <v>7</v>
      </c>
      <c r="I18" s="241"/>
      <c r="J18" s="241"/>
      <c r="K18" s="243"/>
    </row>
    <row r="19" spans="4:11" ht="15" customHeight="1">
      <c r="D19" s="247"/>
      <c r="E19" s="248"/>
      <c r="F19" s="248"/>
      <c r="G19" s="249"/>
      <c r="H19" s="234" t="s">
        <v>8</v>
      </c>
      <c r="I19" s="235"/>
      <c r="J19" s="235"/>
      <c r="K19" s="242"/>
    </row>
    <row r="20" spans="4:11" ht="15" customHeight="1">
      <c r="D20" s="240">
        <v>2002</v>
      </c>
      <c r="E20" s="241"/>
      <c r="F20" s="236">
        <v>2001</v>
      </c>
      <c r="G20" s="237"/>
      <c r="H20" s="240">
        <v>2002</v>
      </c>
      <c r="I20" s="241"/>
      <c r="J20" s="236">
        <v>2001</v>
      </c>
      <c r="K20" s="237"/>
    </row>
    <row r="21" spans="4:11" ht="15" customHeight="1">
      <c r="D21" s="234" t="s">
        <v>9</v>
      </c>
      <c r="E21" s="235"/>
      <c r="F21" s="238" t="s">
        <v>10</v>
      </c>
      <c r="G21" s="239"/>
      <c r="H21" s="234" t="s">
        <v>9</v>
      </c>
      <c r="I21" s="235"/>
      <c r="J21" s="238" t="s">
        <v>10</v>
      </c>
      <c r="K21" s="239"/>
    </row>
    <row r="22" spans="4:14" ht="9.75" customHeight="1">
      <c r="D22" s="7"/>
      <c r="E22" s="8"/>
      <c r="F22" s="7"/>
      <c r="G22" s="9"/>
      <c r="H22" s="7"/>
      <c r="I22" s="8"/>
      <c r="J22" s="10"/>
      <c r="K22" s="11"/>
      <c r="M22" s="12"/>
      <c r="N22" s="12"/>
    </row>
    <row r="23" spans="1:14" ht="15" customHeight="1">
      <c r="A23" s="13">
        <v>1</v>
      </c>
      <c r="B23" s="13"/>
      <c r="C23" s="1" t="s">
        <v>11</v>
      </c>
      <c r="D23" s="14">
        <f>H23-389248</f>
        <v>129111</v>
      </c>
      <c r="E23" s="15"/>
      <c r="F23" s="14">
        <v>108661</v>
      </c>
      <c r="G23" s="9"/>
      <c r="H23" s="16">
        <v>518359</v>
      </c>
      <c r="I23" s="15"/>
      <c r="J23" s="14">
        <v>497563</v>
      </c>
      <c r="K23" s="17"/>
      <c r="L23" s="18"/>
      <c r="M23" s="18">
        <f>H23-D23</f>
        <v>389248</v>
      </c>
      <c r="N23" s="18"/>
    </row>
    <row r="24" spans="1:14" ht="7.5" customHeight="1" thickBot="1">
      <c r="A24" s="13"/>
      <c r="B24" s="13"/>
      <c r="D24" s="19"/>
      <c r="E24" s="20"/>
      <c r="F24" s="21"/>
      <c r="G24" s="22"/>
      <c r="H24" s="19"/>
      <c r="I24" s="20"/>
      <c r="J24" s="21"/>
      <c r="K24" s="22"/>
      <c r="L24" s="18"/>
      <c r="M24" s="18"/>
      <c r="N24" s="18"/>
    </row>
    <row r="25" spans="1:14" ht="14.25" customHeight="1" thickTop="1">
      <c r="A25" s="23"/>
      <c r="B25" s="23"/>
      <c r="C25" s="24"/>
      <c r="D25" s="16"/>
      <c r="E25" s="15"/>
      <c r="F25" s="14"/>
      <c r="G25" s="17"/>
      <c r="H25" s="16"/>
      <c r="I25" s="15"/>
      <c r="J25" s="14"/>
      <c r="K25" s="17"/>
      <c r="L25" s="18"/>
      <c r="M25" s="18"/>
      <c r="N25" s="18"/>
    </row>
    <row r="26" spans="1:14" ht="15" customHeight="1">
      <c r="A26" s="13">
        <v>2</v>
      </c>
      <c r="B26" s="13"/>
      <c r="C26" s="1" t="s">
        <v>12</v>
      </c>
      <c r="D26" s="14">
        <f>H26-56927</f>
        <v>4376</v>
      </c>
      <c r="E26" s="15"/>
      <c r="F26" s="14">
        <v>-1800</v>
      </c>
      <c r="G26" s="17"/>
      <c r="H26" s="16">
        <f>43934+1256+16113</f>
        <v>61303</v>
      </c>
      <c r="I26" s="15"/>
      <c r="J26" s="14">
        <v>22172</v>
      </c>
      <c r="K26" s="17"/>
      <c r="L26" s="18"/>
      <c r="M26" s="18">
        <f>H26-D26</f>
        <v>56927</v>
      </c>
      <c r="N26" s="18"/>
    </row>
    <row r="27" spans="1:14" ht="15" customHeight="1">
      <c r="A27" s="13">
        <v>3</v>
      </c>
      <c r="B27" s="13"/>
      <c r="C27" s="1" t="s">
        <v>13</v>
      </c>
      <c r="D27" s="14">
        <f>H27-1121</f>
        <v>4357</v>
      </c>
      <c r="E27" s="15"/>
      <c r="F27" s="14">
        <v>319</v>
      </c>
      <c r="G27" s="17"/>
      <c r="H27" s="16">
        <v>5478</v>
      </c>
      <c r="I27" s="15"/>
      <c r="J27" s="14">
        <v>1779</v>
      </c>
      <c r="K27" s="17"/>
      <c r="L27" s="18"/>
      <c r="M27" s="18">
        <f>H27-D27</f>
        <v>1121</v>
      </c>
      <c r="N27" s="18"/>
    </row>
    <row r="28" spans="1:14" ht="15" customHeight="1">
      <c r="A28" s="13">
        <v>4</v>
      </c>
      <c r="B28" s="13"/>
      <c r="C28" s="1" t="s">
        <v>14</v>
      </c>
      <c r="D28" s="14">
        <f>H28--6474</f>
        <v>-2122</v>
      </c>
      <c r="E28" s="15"/>
      <c r="F28" s="25">
        <v>-1902</v>
      </c>
      <c r="G28" s="17"/>
      <c r="H28" s="16">
        <v>-8596</v>
      </c>
      <c r="I28" s="15"/>
      <c r="J28" s="25">
        <v>-10593</v>
      </c>
      <c r="K28" s="17"/>
      <c r="L28" s="18"/>
      <c r="M28" s="18">
        <f>H28-D28</f>
        <v>-6474</v>
      </c>
      <c r="N28" s="18"/>
    </row>
    <row r="29" spans="1:14" ht="7.5" customHeight="1">
      <c r="A29" s="13"/>
      <c r="B29" s="13"/>
      <c r="D29" s="26"/>
      <c r="E29" s="27"/>
      <c r="F29" s="28"/>
      <c r="G29" s="29"/>
      <c r="H29" s="26"/>
      <c r="I29" s="27"/>
      <c r="J29" s="28"/>
      <c r="K29" s="29"/>
      <c r="L29" s="18"/>
      <c r="M29" s="18"/>
      <c r="N29" s="18"/>
    </row>
    <row r="30" spans="1:14" ht="7.5" customHeight="1">
      <c r="A30" s="23"/>
      <c r="B30" s="23"/>
      <c r="C30" s="30"/>
      <c r="D30" s="16"/>
      <c r="E30" s="15">
        <f>SUM(E25:F29)</f>
        <v>-3383</v>
      </c>
      <c r="F30" s="16"/>
      <c r="G30" s="17">
        <f>SUM(G25:H29)</f>
        <v>58185</v>
      </c>
      <c r="H30" s="16"/>
      <c r="I30" s="15">
        <f>SUM(I25:J29)</f>
        <v>13358</v>
      </c>
      <c r="J30" s="16"/>
      <c r="K30" s="17">
        <f>SUM(K25:L29)</f>
        <v>0</v>
      </c>
      <c r="L30" s="18"/>
      <c r="M30" s="18"/>
      <c r="N30" s="18"/>
    </row>
    <row r="31" spans="1:14" ht="15.75">
      <c r="A31" s="31"/>
      <c r="B31" s="31"/>
      <c r="C31" s="30"/>
      <c r="D31" s="32">
        <f>SUM(D26:D28)</f>
        <v>6611</v>
      </c>
      <c r="E31" s="33"/>
      <c r="F31" s="34">
        <f>SUM(F26:F28)</f>
        <v>-3383</v>
      </c>
      <c r="G31" s="35"/>
      <c r="H31" s="32">
        <f>SUM(H26:H28)</f>
        <v>58185</v>
      </c>
      <c r="I31" s="33"/>
      <c r="J31" s="34">
        <f>SUM(J26:J28)</f>
        <v>13358</v>
      </c>
      <c r="K31" s="35"/>
      <c r="L31" s="36"/>
      <c r="M31" s="18">
        <f>H31-D31</f>
        <v>51574</v>
      </c>
      <c r="N31" s="18"/>
    </row>
    <row r="32" spans="1:14" ht="15.75">
      <c r="A32" s="23">
        <v>5</v>
      </c>
      <c r="B32" s="23"/>
      <c r="C32" s="30" t="s">
        <v>15</v>
      </c>
      <c r="D32" s="14">
        <f>H32--8</f>
        <v>104</v>
      </c>
      <c r="E32" s="15"/>
      <c r="F32" s="14">
        <v>119</v>
      </c>
      <c r="G32" s="17"/>
      <c r="H32" s="16">
        <v>96</v>
      </c>
      <c r="I32" s="15"/>
      <c r="J32" s="14">
        <v>-539</v>
      </c>
      <c r="K32" s="17"/>
      <c r="L32" s="18"/>
      <c r="M32" s="18">
        <f>H32-D32</f>
        <v>-8</v>
      </c>
      <c r="N32" s="18"/>
    </row>
    <row r="33" spans="1:14" ht="7.5" customHeight="1">
      <c r="A33" s="13"/>
      <c r="B33" s="13"/>
      <c r="D33" s="26"/>
      <c r="E33" s="27"/>
      <c r="F33" s="28"/>
      <c r="G33" s="29"/>
      <c r="H33" s="26"/>
      <c r="I33" s="27"/>
      <c r="J33" s="28"/>
      <c r="K33" s="29"/>
      <c r="L33" s="18"/>
      <c r="M33" s="18"/>
      <c r="N33" s="18"/>
    </row>
    <row r="34" spans="1:14" ht="7.5" customHeight="1">
      <c r="A34" s="13"/>
      <c r="B34" s="13"/>
      <c r="D34" s="16"/>
      <c r="E34" s="15"/>
      <c r="F34" s="14"/>
      <c r="G34" s="17"/>
      <c r="H34" s="16"/>
      <c r="I34" s="15"/>
      <c r="J34" s="14"/>
      <c r="K34" s="17"/>
      <c r="L34" s="18"/>
      <c r="M34" s="18"/>
      <c r="N34" s="18"/>
    </row>
    <row r="35" spans="1:14" ht="15" customHeight="1">
      <c r="A35" s="13">
        <v>6</v>
      </c>
      <c r="B35" s="13"/>
      <c r="C35" s="1" t="s">
        <v>16</v>
      </c>
      <c r="D35" s="16">
        <f>SUM(D31:D32)</f>
        <v>6715</v>
      </c>
      <c r="E35" s="15"/>
      <c r="F35" s="14">
        <f>SUM(F31:F32)</f>
        <v>-3264</v>
      </c>
      <c r="G35" s="17"/>
      <c r="H35" s="16">
        <f>SUM(H31:H32)</f>
        <v>58281</v>
      </c>
      <c r="I35" s="15"/>
      <c r="J35" s="14">
        <f>SUM(J31:J32)</f>
        <v>12819</v>
      </c>
      <c r="K35" s="17"/>
      <c r="L35" s="18"/>
      <c r="M35" s="18">
        <f>H35-D35</f>
        <v>51566</v>
      </c>
      <c r="N35" s="18"/>
    </row>
    <row r="36" spans="1:14" ht="15" customHeight="1">
      <c r="A36" s="13">
        <v>7</v>
      </c>
      <c r="B36" s="13"/>
      <c r="C36" s="1" t="s">
        <v>17</v>
      </c>
      <c r="D36" s="14">
        <f>H36--4488</f>
        <v>112</v>
      </c>
      <c r="E36" s="15"/>
      <c r="F36" s="14">
        <v>-2861</v>
      </c>
      <c r="G36" s="17"/>
      <c r="H36" s="16">
        <v>-4376</v>
      </c>
      <c r="I36" s="15"/>
      <c r="J36" s="14">
        <v>-9508</v>
      </c>
      <c r="K36" s="17"/>
      <c r="L36" s="18"/>
      <c r="M36" s="18">
        <f>H36-D36</f>
        <v>-4488</v>
      </c>
      <c r="N36" s="18"/>
    </row>
    <row r="37" spans="1:14" ht="7.5" customHeight="1">
      <c r="A37" s="13"/>
      <c r="B37" s="13"/>
      <c r="D37" s="26"/>
      <c r="E37" s="27"/>
      <c r="F37" s="28"/>
      <c r="G37" s="29"/>
      <c r="H37" s="26"/>
      <c r="I37" s="27"/>
      <c r="J37" s="28"/>
      <c r="K37" s="29"/>
      <c r="L37" s="18"/>
      <c r="M37" s="18"/>
      <c r="N37" s="18"/>
    </row>
    <row r="38" spans="1:14" ht="7.5" customHeight="1">
      <c r="A38" s="13"/>
      <c r="B38" s="13"/>
      <c r="D38" s="16"/>
      <c r="E38" s="15"/>
      <c r="F38" s="14"/>
      <c r="G38" s="17"/>
      <c r="H38" s="16"/>
      <c r="I38" s="15"/>
      <c r="J38" s="14"/>
      <c r="K38" s="17"/>
      <c r="L38" s="18"/>
      <c r="M38" s="18"/>
      <c r="N38" s="18"/>
    </row>
    <row r="39" spans="1:14" ht="15" customHeight="1">
      <c r="A39" s="13">
        <v>8</v>
      </c>
      <c r="B39" s="13"/>
      <c r="C39" s="1" t="s">
        <v>18</v>
      </c>
      <c r="D39" s="16">
        <f>SUM(D35:D36)</f>
        <v>6827</v>
      </c>
      <c r="E39" s="15"/>
      <c r="F39" s="14">
        <f>SUM(F35:F36)</f>
        <v>-6125</v>
      </c>
      <c r="G39" s="17"/>
      <c r="H39" s="16">
        <f>SUM(H35:H36)</f>
        <v>53905</v>
      </c>
      <c r="I39" s="15"/>
      <c r="J39" s="14">
        <f>SUM(J35:J36)</f>
        <v>3311</v>
      </c>
      <c r="K39" s="17"/>
      <c r="L39" s="18"/>
      <c r="M39" s="18">
        <f>H39-D39</f>
        <v>47078</v>
      </c>
      <c r="N39" s="18"/>
    </row>
    <row r="40" spans="1:14" ht="15" customHeight="1">
      <c r="A40" s="13">
        <v>9</v>
      </c>
      <c r="B40" s="13"/>
      <c r="C40" s="1" t="s">
        <v>19</v>
      </c>
      <c r="D40" s="14">
        <f>H40--1806</f>
        <v>-3483</v>
      </c>
      <c r="E40" s="15"/>
      <c r="F40" s="14">
        <v>321</v>
      </c>
      <c r="G40" s="17"/>
      <c r="H40" s="16">
        <v>-5289</v>
      </c>
      <c r="I40" s="15"/>
      <c r="J40" s="14">
        <v>2399</v>
      </c>
      <c r="K40" s="17"/>
      <c r="L40" s="18"/>
      <c r="M40" s="18">
        <f>H40-D40</f>
        <v>-1806</v>
      </c>
      <c r="N40" s="18"/>
    </row>
    <row r="41" spans="1:14" ht="7.5" customHeight="1">
      <c r="A41" s="13"/>
      <c r="B41" s="13"/>
      <c r="D41" s="26"/>
      <c r="E41" s="27"/>
      <c r="F41" s="28"/>
      <c r="G41" s="29"/>
      <c r="H41" s="26"/>
      <c r="I41" s="27"/>
      <c r="J41" s="28"/>
      <c r="K41" s="29"/>
      <c r="L41" s="18"/>
      <c r="M41" s="18"/>
      <c r="N41" s="18"/>
    </row>
    <row r="42" spans="1:14" ht="6.75" customHeight="1">
      <c r="A42" s="13"/>
      <c r="B42" s="13"/>
      <c r="D42" s="16"/>
      <c r="E42" s="15"/>
      <c r="F42" s="14"/>
      <c r="G42" s="17"/>
      <c r="H42" s="16"/>
      <c r="I42" s="15"/>
      <c r="J42" s="14"/>
      <c r="K42" s="17"/>
      <c r="L42" s="18"/>
      <c r="M42" s="18"/>
      <c r="N42" s="18"/>
    </row>
    <row r="43" spans="1:14" ht="15" customHeight="1" thickBot="1">
      <c r="A43" s="13">
        <v>10</v>
      </c>
      <c r="B43" s="13"/>
      <c r="C43" s="1" t="s">
        <v>20</v>
      </c>
      <c r="D43" s="19">
        <f>SUM(D39:D40)</f>
        <v>3344</v>
      </c>
      <c r="E43" s="20"/>
      <c r="F43" s="21">
        <f>SUM(F39:F40)</f>
        <v>-5804</v>
      </c>
      <c r="G43" s="22"/>
      <c r="H43" s="19">
        <f>SUM(H39:H40)</f>
        <v>48616</v>
      </c>
      <c r="I43" s="20"/>
      <c r="J43" s="21">
        <f>SUM(J39:J40)</f>
        <v>5710</v>
      </c>
      <c r="K43" s="22"/>
      <c r="L43" s="18"/>
      <c r="M43" s="18">
        <f>H43-D43</f>
        <v>45272</v>
      </c>
      <c r="N43" s="18"/>
    </row>
    <row r="44" spans="1:14" ht="15" customHeight="1" thickTop="1">
      <c r="A44" s="13"/>
      <c r="B44" s="13"/>
      <c r="D44" s="16"/>
      <c r="E44" s="15"/>
      <c r="F44" s="14"/>
      <c r="G44" s="17"/>
      <c r="H44" s="16"/>
      <c r="I44" s="15"/>
      <c r="J44" s="14"/>
      <c r="K44" s="17"/>
      <c r="L44" s="18"/>
      <c r="M44" s="18"/>
      <c r="N44" s="18"/>
    </row>
    <row r="45" spans="1:14" ht="15" customHeight="1">
      <c r="A45" s="13">
        <v>11</v>
      </c>
      <c r="B45" s="13"/>
      <c r="C45" s="1" t="s">
        <v>21</v>
      </c>
      <c r="D45" s="37">
        <f>D43*100/352162</f>
        <v>0.9495629852170308</v>
      </c>
      <c r="E45" s="15"/>
      <c r="F45" s="202">
        <f>F43/352627*100</f>
        <v>-1.6459318203087114</v>
      </c>
      <c r="G45" s="17"/>
      <c r="H45" s="37">
        <f>H43*100/352162</f>
        <v>13.805010194172</v>
      </c>
      <c r="I45" s="15"/>
      <c r="J45" s="38">
        <v>1.6</v>
      </c>
      <c r="K45" s="17"/>
      <c r="L45" s="18"/>
      <c r="M45" s="18"/>
      <c r="N45" s="18"/>
    </row>
    <row r="46" spans="1:14" ht="15" customHeight="1">
      <c r="A46" s="13"/>
      <c r="B46" s="13"/>
      <c r="D46" s="16"/>
      <c r="E46" s="15"/>
      <c r="F46" s="39"/>
      <c r="G46" s="17"/>
      <c r="H46" s="16"/>
      <c r="I46" s="15"/>
      <c r="J46" s="14"/>
      <c r="K46" s="17"/>
      <c r="L46" s="18"/>
      <c r="M46" s="18"/>
      <c r="N46" s="18"/>
    </row>
    <row r="47" spans="1:14" ht="15" customHeight="1">
      <c r="A47" s="13">
        <v>12</v>
      </c>
      <c r="B47" s="13"/>
      <c r="C47" s="1" t="s">
        <v>23</v>
      </c>
      <c r="D47" s="40" t="s">
        <v>24</v>
      </c>
      <c r="E47" s="15"/>
      <c r="F47" s="34" t="s">
        <v>22</v>
      </c>
      <c r="G47" s="17"/>
      <c r="H47" s="37">
        <f>'[1]notes'!I261</f>
        <v>12.438775070772731</v>
      </c>
      <c r="I47" s="15"/>
      <c r="J47" s="34" t="s">
        <v>22</v>
      </c>
      <c r="K47" s="17"/>
      <c r="L47" s="18"/>
      <c r="M47" s="18"/>
      <c r="N47" s="18"/>
    </row>
    <row r="48" spans="1:14" ht="7.5" customHeight="1" thickBot="1">
      <c r="A48" s="13"/>
      <c r="B48" s="13"/>
      <c r="D48" s="19"/>
      <c r="E48" s="20"/>
      <c r="F48" s="21"/>
      <c r="G48" s="22"/>
      <c r="H48" s="19"/>
      <c r="I48" s="20"/>
      <c r="J48" s="21"/>
      <c r="K48" s="22"/>
      <c r="L48" s="18"/>
      <c r="M48" s="18"/>
      <c r="N48" s="18"/>
    </row>
    <row r="49" spans="1:5" ht="16.5" thickTop="1">
      <c r="A49" s="13"/>
      <c r="B49" s="13"/>
      <c r="D49" s="4"/>
      <c r="E49" s="4"/>
    </row>
    <row r="50" spans="4:5" ht="15.75">
      <c r="D50" s="4"/>
      <c r="E50" s="4"/>
    </row>
    <row r="51" spans="4:5" ht="15.75">
      <c r="D51" s="4"/>
      <c r="E51" s="4"/>
    </row>
    <row r="52" spans="2:5" ht="15.75">
      <c r="B52" s="4"/>
      <c r="C52" s="1" t="s">
        <v>25</v>
      </c>
      <c r="D52" s="4"/>
      <c r="E52" s="4"/>
    </row>
    <row r="53" spans="4:5" ht="15.75">
      <c r="D53" s="4"/>
      <c r="E53" s="4"/>
    </row>
    <row r="54" spans="4:5" ht="15.75">
      <c r="D54" s="4"/>
      <c r="E54" s="4"/>
    </row>
    <row r="55" spans="4:5" ht="15.75">
      <c r="D55" s="4"/>
      <c r="E55" s="4"/>
    </row>
    <row r="56" spans="4:5" ht="15.75">
      <c r="D56" s="4"/>
      <c r="E56" s="4"/>
    </row>
    <row r="57" spans="4:5" ht="15.75">
      <c r="D57" s="4"/>
      <c r="E57" s="4"/>
    </row>
  </sheetData>
  <mergeCells count="15">
    <mergeCell ref="A5:K5"/>
    <mergeCell ref="A6:K6"/>
    <mergeCell ref="A9:K9"/>
    <mergeCell ref="A10:K10"/>
    <mergeCell ref="H19:K19"/>
    <mergeCell ref="H18:K18"/>
    <mergeCell ref="D18:G19"/>
    <mergeCell ref="H20:I20"/>
    <mergeCell ref="H21:I21"/>
    <mergeCell ref="J20:K20"/>
    <mergeCell ref="J21:K21"/>
    <mergeCell ref="D21:E21"/>
    <mergeCell ref="D20:E20"/>
    <mergeCell ref="F20:G20"/>
    <mergeCell ref="F21:G21"/>
  </mergeCells>
  <printOptions/>
  <pageMargins left="0.7874015748031497" right="0.3937007874015748" top="0" bottom="0.43" header="0.5118110236220472" footer="0.26"/>
  <pageSetup fitToHeight="1" fitToWidth="1" horizontalDpi="300" verticalDpi="300" orientation="portrait" paperSize="9" scale="82" r:id="rId2"/>
  <drawing r:id="rId1"/>
</worksheet>
</file>

<file path=xl/worksheets/sheet2.xml><?xml version="1.0" encoding="utf-8"?>
<worksheet xmlns="http://schemas.openxmlformats.org/spreadsheetml/2006/main" xmlns:r="http://schemas.openxmlformats.org/officeDocument/2006/relationships">
  <dimension ref="A1:J69"/>
  <sheetViews>
    <sheetView zoomScale="80" zoomScaleNormal="80" workbookViewId="0" topLeftCell="A1">
      <selection activeCell="G11" sqref="G11"/>
    </sheetView>
  </sheetViews>
  <sheetFormatPr defaultColWidth="9.140625" defaultRowHeight="13.5"/>
  <cols>
    <col min="1" max="1" width="3.8515625" style="1" customWidth="1"/>
    <col min="2" max="2" width="1.7109375" style="1" customWidth="1"/>
    <col min="3" max="3" width="3.7109375" style="1" customWidth="1"/>
    <col min="4" max="4" width="50.7109375" style="1" customWidth="1"/>
    <col min="5" max="5" width="4.7109375" style="1" customWidth="1"/>
    <col min="6" max="6" width="16.421875" style="1" customWidth="1"/>
    <col min="7" max="7" width="9.140625" style="1" customWidth="1"/>
    <col min="8" max="8" width="13.7109375" style="1" customWidth="1"/>
    <col min="9" max="9" width="4.28125" style="1" customWidth="1"/>
    <col min="10" max="10" width="9.421875" style="8" bestFit="1" customWidth="1"/>
    <col min="11" max="16384" width="9.140625" style="1" customWidth="1"/>
  </cols>
  <sheetData>
    <row r="1" spans="1:8" ht="15.75">
      <c r="A1" s="250" t="s">
        <v>26</v>
      </c>
      <c r="B1" s="250"/>
      <c r="C1" s="250"/>
      <c r="D1" s="250"/>
      <c r="E1" s="250"/>
      <c r="F1" s="250"/>
      <c r="G1" s="250"/>
      <c r="H1" s="250"/>
    </row>
    <row r="4" spans="1:2" ht="15.75">
      <c r="A4" s="4" t="s">
        <v>27</v>
      </c>
      <c r="B4" s="4"/>
    </row>
    <row r="5" spans="1:2" ht="7.5" customHeight="1">
      <c r="A5" s="4"/>
      <c r="B5" s="4"/>
    </row>
    <row r="6" spans="1:8" ht="15.75">
      <c r="A6" s="13"/>
      <c r="B6" s="13"/>
      <c r="F6" s="3" t="s">
        <v>28</v>
      </c>
      <c r="G6" s="41"/>
      <c r="H6" s="41" t="s">
        <v>28</v>
      </c>
    </row>
    <row r="7" spans="1:8" ht="15.75">
      <c r="A7" s="13"/>
      <c r="B7" s="13"/>
      <c r="F7" s="3" t="s">
        <v>29</v>
      </c>
      <c r="G7" s="41"/>
      <c r="H7" s="41" t="s">
        <v>29</v>
      </c>
    </row>
    <row r="8" spans="1:8" ht="15.75">
      <c r="A8" s="13"/>
      <c r="B8" s="13"/>
      <c r="F8" s="3" t="s">
        <v>30</v>
      </c>
      <c r="G8" s="41"/>
      <c r="H8" s="41" t="s">
        <v>31</v>
      </c>
    </row>
    <row r="9" spans="1:8" ht="15.75">
      <c r="A9" s="13"/>
      <c r="B9" s="13"/>
      <c r="F9" s="3" t="s">
        <v>10</v>
      </c>
      <c r="G9" s="41"/>
      <c r="H9" s="41" t="s">
        <v>10</v>
      </c>
    </row>
    <row r="10" spans="1:6" ht="15.75">
      <c r="A10" s="13"/>
      <c r="B10" s="13"/>
      <c r="F10" s="4"/>
    </row>
    <row r="11" spans="1:10" ht="15.75">
      <c r="A11" s="13">
        <v>1</v>
      </c>
      <c r="B11" s="13"/>
      <c r="C11" s="1" t="s">
        <v>32</v>
      </c>
      <c r="F11" s="42">
        <f>417794</f>
        <v>417794</v>
      </c>
      <c r="G11" s="18"/>
      <c r="H11" s="18">
        <v>431596</v>
      </c>
      <c r="J11" s="43"/>
    </row>
    <row r="12" spans="1:10" ht="15.75">
      <c r="A12" s="13">
        <v>2</v>
      </c>
      <c r="B12" s="13"/>
      <c r="C12" s="1" t="s">
        <v>33</v>
      </c>
      <c r="F12" s="42">
        <v>1950</v>
      </c>
      <c r="G12" s="18"/>
      <c r="H12" s="18">
        <v>1854</v>
      </c>
      <c r="J12" s="43"/>
    </row>
    <row r="13" spans="1:10" ht="15.75">
      <c r="A13" s="13">
        <v>3</v>
      </c>
      <c r="B13" s="13"/>
      <c r="C13" s="1" t="s">
        <v>34</v>
      </c>
      <c r="F13" s="42">
        <v>103271</v>
      </c>
      <c r="G13" s="18"/>
      <c r="H13" s="18">
        <v>117752</v>
      </c>
      <c r="J13" s="43"/>
    </row>
    <row r="14" spans="1:10" ht="15.75">
      <c r="A14" s="13">
        <v>4</v>
      </c>
      <c r="B14" s="13"/>
      <c r="C14" s="1" t="s">
        <v>35</v>
      </c>
      <c r="F14" s="42">
        <v>6793</v>
      </c>
      <c r="G14" s="18"/>
      <c r="H14" s="18">
        <v>6798</v>
      </c>
      <c r="J14" s="43"/>
    </row>
    <row r="15" spans="1:10" ht="15.75">
      <c r="A15" s="13"/>
      <c r="B15" s="13"/>
      <c r="F15" s="42"/>
      <c r="G15" s="18"/>
      <c r="H15" s="18"/>
      <c r="J15" s="43"/>
    </row>
    <row r="16" spans="1:10" ht="15.75">
      <c r="A16" s="13">
        <v>5</v>
      </c>
      <c r="B16" s="13"/>
      <c r="C16" s="1" t="s">
        <v>36</v>
      </c>
      <c r="F16" s="42"/>
      <c r="G16" s="18"/>
      <c r="H16" s="18"/>
      <c r="J16" s="43"/>
    </row>
    <row r="17" spans="1:10" ht="15.75">
      <c r="A17" s="13"/>
      <c r="B17" s="13"/>
      <c r="D17" s="1" t="s">
        <v>37</v>
      </c>
      <c r="F17" s="42">
        <f>102145-1</f>
        <v>102144</v>
      </c>
      <c r="G17" s="18"/>
      <c r="H17" s="18">
        <v>108041</v>
      </c>
      <c r="J17" s="43"/>
    </row>
    <row r="18" spans="1:10" ht="15.75">
      <c r="A18" s="13"/>
      <c r="B18" s="13"/>
      <c r="D18" s="1" t="s">
        <v>38</v>
      </c>
      <c r="F18" s="42">
        <v>93051</v>
      </c>
      <c r="G18" s="18"/>
      <c r="H18" s="18">
        <v>99983</v>
      </c>
      <c r="J18" s="43"/>
    </row>
    <row r="19" spans="1:10" ht="15.75">
      <c r="A19" s="13"/>
      <c r="B19" s="13"/>
      <c r="D19" s="1" t="s">
        <v>39</v>
      </c>
      <c r="F19" s="42">
        <f>18337+2599+2083+39810</f>
        <v>62829</v>
      </c>
      <c r="G19" s="18"/>
      <c r="H19" s="18">
        <v>32133</v>
      </c>
      <c r="J19" s="43"/>
    </row>
    <row r="20" spans="1:10" ht="15.75">
      <c r="A20" s="13"/>
      <c r="B20" s="13"/>
      <c r="D20" s="1" t="s">
        <v>40</v>
      </c>
      <c r="F20" s="42">
        <v>186170</v>
      </c>
      <c r="G20" s="18"/>
      <c r="H20" s="18">
        <v>48396</v>
      </c>
      <c r="J20" s="43"/>
    </row>
    <row r="21" spans="1:10" ht="5.25" customHeight="1">
      <c r="A21" s="13"/>
      <c r="B21" s="13"/>
      <c r="F21" s="42"/>
      <c r="G21" s="18"/>
      <c r="H21" s="42"/>
      <c r="J21" s="43"/>
    </row>
    <row r="22" spans="1:10" ht="19.5" customHeight="1">
      <c r="A22" s="13"/>
      <c r="B22" s="13"/>
      <c r="F22" s="44">
        <f>SUM(F17:F20)</f>
        <v>444194</v>
      </c>
      <c r="G22" s="45"/>
      <c r="H22" s="45">
        <f>SUM(H17:H20)</f>
        <v>288553</v>
      </c>
      <c r="J22" s="43"/>
    </row>
    <row r="23" spans="1:10" ht="15.75">
      <c r="A23" s="13"/>
      <c r="B23" s="13"/>
      <c r="F23" s="42"/>
      <c r="G23" s="18"/>
      <c r="H23" s="42"/>
      <c r="J23" s="43"/>
    </row>
    <row r="24" spans="1:10" ht="15.75">
      <c r="A24" s="13">
        <v>6</v>
      </c>
      <c r="B24" s="13"/>
      <c r="C24" s="1" t="s">
        <v>41</v>
      </c>
      <c r="F24" s="42"/>
      <c r="G24" s="18"/>
      <c r="H24" s="42"/>
      <c r="J24" s="43"/>
    </row>
    <row r="25" spans="1:10" ht="15.75">
      <c r="A25" s="13"/>
      <c r="B25" s="13"/>
      <c r="D25" s="1" t="s">
        <v>42</v>
      </c>
      <c r="F25" s="42">
        <v>55254</v>
      </c>
      <c r="G25" s="18"/>
      <c r="H25" s="18">
        <v>62230</v>
      </c>
      <c r="J25" s="43"/>
    </row>
    <row r="26" spans="1:10" ht="15.75">
      <c r="A26" s="13"/>
      <c r="B26" s="13"/>
      <c r="D26" s="1" t="s">
        <v>43</v>
      </c>
      <c r="F26" s="42">
        <f>25689-1</f>
        <v>25688</v>
      </c>
      <c r="G26" s="18"/>
      <c r="H26" s="18">
        <v>26339</v>
      </c>
      <c r="J26" s="43"/>
    </row>
    <row r="27" spans="1:10" ht="15.75">
      <c r="A27" s="13"/>
      <c r="B27" s="13"/>
      <c r="D27" s="1" t="s">
        <v>44</v>
      </c>
      <c r="F27" s="42">
        <v>55101</v>
      </c>
      <c r="G27" s="18"/>
      <c r="H27" s="18">
        <v>50832</v>
      </c>
      <c r="J27" s="43"/>
    </row>
    <row r="28" spans="1:10" ht="15.75">
      <c r="A28" s="13"/>
      <c r="B28" s="13"/>
      <c r="D28" s="1" t="s">
        <v>45</v>
      </c>
      <c r="F28" s="42">
        <v>67252</v>
      </c>
      <c r="G28" s="18"/>
      <c r="H28" s="18">
        <v>66033</v>
      </c>
      <c r="J28" s="43"/>
    </row>
    <row r="29" spans="1:10" ht="15.75">
      <c r="A29" s="13"/>
      <c r="B29" s="13"/>
      <c r="D29" s="1" t="s">
        <v>46</v>
      </c>
      <c r="F29" s="42">
        <v>201</v>
      </c>
      <c r="G29" s="18"/>
      <c r="H29" s="18">
        <v>50</v>
      </c>
      <c r="J29" s="43"/>
    </row>
    <row r="30" spans="1:10" ht="15.75">
      <c r="A30" s="13"/>
      <c r="B30" s="13"/>
      <c r="D30" s="1" t="s">
        <v>47</v>
      </c>
      <c r="F30" s="42">
        <v>1921</v>
      </c>
      <c r="G30" s="18"/>
      <c r="H30" s="18">
        <v>7024</v>
      </c>
      <c r="J30" s="43"/>
    </row>
    <row r="31" spans="1:10" ht="5.25" customHeight="1">
      <c r="A31" s="13"/>
      <c r="B31" s="13"/>
      <c r="F31" s="42"/>
      <c r="G31" s="18"/>
      <c r="H31" s="42"/>
      <c r="J31" s="43"/>
    </row>
    <row r="32" spans="1:10" ht="19.5" customHeight="1">
      <c r="A32" s="13"/>
      <c r="B32" s="13"/>
      <c r="F32" s="44">
        <f>SUM(F25:F30)</f>
        <v>205417</v>
      </c>
      <c r="G32" s="45"/>
      <c r="H32" s="45">
        <f>SUM(H25:H30)</f>
        <v>212508</v>
      </c>
      <c r="J32" s="43"/>
    </row>
    <row r="33" spans="1:10" ht="7.5" customHeight="1">
      <c r="A33" s="13"/>
      <c r="B33" s="13"/>
      <c r="F33" s="42"/>
      <c r="G33" s="18"/>
      <c r="H33" s="18"/>
      <c r="J33" s="43"/>
    </row>
    <row r="34" spans="1:10" ht="15.75">
      <c r="A34" s="13">
        <v>7</v>
      </c>
      <c r="B34" s="13"/>
      <c r="C34" s="1" t="s">
        <v>48</v>
      </c>
      <c r="F34" s="42">
        <f>+F22-F32</f>
        <v>238777</v>
      </c>
      <c r="G34" s="18"/>
      <c r="H34" s="18">
        <f>+H22-H32</f>
        <v>76045</v>
      </c>
      <c r="J34" s="43"/>
    </row>
    <row r="35" spans="1:10" ht="7.5" customHeight="1">
      <c r="A35" s="13"/>
      <c r="B35" s="13"/>
      <c r="F35" s="42"/>
      <c r="G35" s="18"/>
      <c r="H35" s="18"/>
      <c r="J35" s="43"/>
    </row>
    <row r="36" spans="1:10" ht="19.5" customHeight="1" thickBot="1">
      <c r="A36" s="13"/>
      <c r="B36" s="13"/>
      <c r="C36" s="1" t="s">
        <v>49</v>
      </c>
      <c r="F36" s="46">
        <f>SUM(F11:F14)+F34</f>
        <v>768585</v>
      </c>
      <c r="G36" s="47"/>
      <c r="H36" s="47">
        <f>SUM(H11:H14)+H34</f>
        <v>634045</v>
      </c>
      <c r="J36" s="43"/>
    </row>
    <row r="37" spans="1:10" ht="16.5" thickTop="1">
      <c r="A37" s="13"/>
      <c r="B37" s="13"/>
      <c r="F37" s="42"/>
      <c r="G37" s="18"/>
      <c r="H37" s="42"/>
      <c r="J37" s="43"/>
    </row>
    <row r="38" spans="1:10" ht="15.75">
      <c r="A38" s="13">
        <v>8</v>
      </c>
      <c r="B38" s="13"/>
      <c r="C38" s="1" t="s">
        <v>50</v>
      </c>
      <c r="F38" s="42"/>
      <c r="G38" s="18"/>
      <c r="H38" s="42"/>
      <c r="J38" s="43"/>
    </row>
    <row r="39" spans="1:10" ht="15.75">
      <c r="A39" s="13"/>
      <c r="B39" s="13"/>
      <c r="D39" s="1" t="s">
        <v>51</v>
      </c>
      <c r="F39" s="42">
        <v>356265</v>
      </c>
      <c r="G39" s="18"/>
      <c r="H39" s="18">
        <v>356265</v>
      </c>
      <c r="J39" s="43"/>
    </row>
    <row r="40" spans="1:10" ht="15.75">
      <c r="A40" s="13"/>
      <c r="B40" s="13"/>
      <c r="D40" s="1" t="s">
        <v>52</v>
      </c>
      <c r="F40" s="42">
        <v>-8788</v>
      </c>
      <c r="G40" s="18"/>
      <c r="H40" s="18">
        <v>-8668</v>
      </c>
      <c r="J40" s="43"/>
    </row>
    <row r="41" spans="1:10" ht="15.75">
      <c r="A41" s="13"/>
      <c r="B41" s="13"/>
      <c r="D41" s="1" t="s">
        <v>53</v>
      </c>
      <c r="F41" s="42">
        <v>64331</v>
      </c>
      <c r="G41" s="18"/>
      <c r="H41" s="18">
        <v>66212</v>
      </c>
      <c r="J41" s="43"/>
    </row>
    <row r="42" spans="1:10" ht="15.75">
      <c r="A42" s="13"/>
      <c r="B42" s="13"/>
      <c r="D42" s="1" t="s">
        <v>54</v>
      </c>
      <c r="F42" s="42">
        <v>-89</v>
      </c>
      <c r="G42" s="18"/>
      <c r="H42" s="18">
        <v>-291</v>
      </c>
      <c r="J42" s="43"/>
    </row>
    <row r="43" spans="1:10" ht="15.75">
      <c r="A43" s="13"/>
      <c r="B43" s="13"/>
      <c r="D43" s="1" t="s">
        <v>55</v>
      </c>
      <c r="F43" s="42">
        <v>73</v>
      </c>
      <c r="G43" s="18"/>
      <c r="H43" s="18">
        <v>73</v>
      </c>
      <c r="J43" s="43"/>
    </row>
    <row r="44" spans="1:10" ht="15.75">
      <c r="A44" s="13"/>
      <c r="B44" s="13"/>
      <c r="D44" s="1" t="s">
        <v>56</v>
      </c>
      <c r="F44" s="42">
        <v>2982</v>
      </c>
      <c r="G44" s="18"/>
      <c r="H44" s="18">
        <v>2982</v>
      </c>
      <c r="J44" s="43"/>
    </row>
    <row r="45" spans="1:10" ht="15.75">
      <c r="A45" s="13"/>
      <c r="B45" s="13"/>
      <c r="D45" s="1" t="s">
        <v>57</v>
      </c>
      <c r="F45" s="42">
        <f>82346+1</f>
        <v>82347</v>
      </c>
      <c r="G45" s="18"/>
      <c r="H45" s="18">
        <v>55435</v>
      </c>
      <c r="J45" s="43"/>
    </row>
    <row r="46" spans="1:10" ht="7.5" customHeight="1">
      <c r="A46" s="13"/>
      <c r="B46" s="13"/>
      <c r="F46" s="42"/>
      <c r="G46" s="18"/>
      <c r="H46" s="18"/>
      <c r="J46" s="43"/>
    </row>
    <row r="47" spans="1:10" ht="16.5" customHeight="1">
      <c r="A47" s="13"/>
      <c r="B47" s="13"/>
      <c r="F47" s="48">
        <f>SUM(F39:F46)</f>
        <v>497121</v>
      </c>
      <c r="G47" s="49"/>
      <c r="H47" s="49">
        <f>SUM(H39:H46)</f>
        <v>472008</v>
      </c>
      <c r="J47" s="43"/>
    </row>
    <row r="48" spans="1:10" ht="15.75">
      <c r="A48" s="13">
        <v>9</v>
      </c>
      <c r="B48" s="13"/>
      <c r="C48" s="1" t="s">
        <v>58</v>
      </c>
      <c r="F48" s="42">
        <v>43731</v>
      </c>
      <c r="G48" s="18"/>
      <c r="H48" s="18">
        <v>43269</v>
      </c>
      <c r="J48" s="43"/>
    </row>
    <row r="49" spans="1:10" ht="15.75">
      <c r="A49" s="13">
        <v>10</v>
      </c>
      <c r="B49" s="13"/>
      <c r="C49" s="1" t="s">
        <v>59</v>
      </c>
      <c r="F49" s="42"/>
      <c r="G49" s="18"/>
      <c r="H49" s="18"/>
      <c r="J49" s="43"/>
    </row>
    <row r="50" spans="1:10" ht="15.75">
      <c r="A50" s="13"/>
      <c r="B50" s="13"/>
      <c r="D50" s="1" t="s">
        <v>60</v>
      </c>
      <c r="F50" s="42">
        <f>160190+39810</f>
        <v>200000</v>
      </c>
      <c r="G50" s="18"/>
      <c r="H50" s="18"/>
      <c r="J50" s="43"/>
    </row>
    <row r="51" spans="1:10" ht="15.75">
      <c r="A51" s="13"/>
      <c r="B51" s="13"/>
      <c r="D51" s="1" t="s">
        <v>45</v>
      </c>
      <c r="F51" s="42">
        <v>17319</v>
      </c>
      <c r="G51" s="18"/>
      <c r="H51" s="18">
        <v>98231</v>
      </c>
      <c r="J51" s="43"/>
    </row>
    <row r="52" spans="1:10" ht="15.75">
      <c r="A52" s="13"/>
      <c r="B52" s="13"/>
      <c r="D52" s="1" t="s">
        <v>46</v>
      </c>
      <c r="F52" s="42">
        <v>450</v>
      </c>
      <c r="G52" s="18"/>
      <c r="H52" s="18">
        <v>237</v>
      </c>
      <c r="J52" s="43"/>
    </row>
    <row r="53" spans="1:10" ht="15.75">
      <c r="A53" s="13">
        <v>11</v>
      </c>
      <c r="B53" s="13"/>
      <c r="C53" s="1" t="s">
        <v>61</v>
      </c>
      <c r="F53" s="42">
        <v>9964</v>
      </c>
      <c r="G53" s="18"/>
      <c r="H53" s="18">
        <v>20300</v>
      </c>
      <c r="J53" s="43"/>
    </row>
    <row r="54" spans="1:10" ht="5.25" customHeight="1">
      <c r="A54" s="13"/>
      <c r="B54" s="13"/>
      <c r="G54" s="18"/>
      <c r="H54" s="18"/>
      <c r="J54" s="43"/>
    </row>
    <row r="55" spans="1:10" ht="20.25" customHeight="1" thickBot="1">
      <c r="A55" s="13"/>
      <c r="B55" s="13"/>
      <c r="F55" s="46">
        <f>SUM(F47:F53)</f>
        <v>768585</v>
      </c>
      <c r="G55" s="47"/>
      <c r="H55" s="47">
        <f>SUM(H47:H54)</f>
        <v>634045</v>
      </c>
      <c r="J55" s="43"/>
    </row>
    <row r="56" spans="1:8" ht="9" customHeight="1" thickTop="1">
      <c r="A56" s="13"/>
      <c r="B56" s="13"/>
      <c r="F56" s="42"/>
      <c r="G56" s="18"/>
      <c r="H56" s="18"/>
    </row>
    <row r="57" spans="1:8" ht="15.75">
      <c r="A57" s="13">
        <v>12</v>
      </c>
      <c r="B57" s="13"/>
      <c r="C57" s="1" t="s">
        <v>62</v>
      </c>
      <c r="F57" s="50">
        <f>(F47-F14)*100/352162</f>
        <v>139.23364815056706</v>
      </c>
      <c r="G57" s="18"/>
      <c r="H57" s="51">
        <v>134</v>
      </c>
    </row>
    <row r="58" spans="1:8" ht="15.75">
      <c r="A58" s="13"/>
      <c r="B58" s="13"/>
      <c r="F58" s="42"/>
      <c r="G58" s="18"/>
      <c r="H58" s="18"/>
    </row>
    <row r="59" spans="1:8" ht="15.75">
      <c r="A59" s="13"/>
      <c r="B59" s="13"/>
      <c r="F59" s="42"/>
      <c r="G59" s="18"/>
      <c r="H59" s="18"/>
    </row>
    <row r="60" spans="1:8" ht="15.75">
      <c r="A60" s="13"/>
      <c r="B60" s="13"/>
      <c r="F60" s="42"/>
      <c r="G60" s="18"/>
      <c r="H60" s="18"/>
    </row>
    <row r="61" spans="1:8" ht="15.75">
      <c r="A61" s="13"/>
      <c r="B61" s="13"/>
      <c r="F61" s="42">
        <f>+F36-F55</f>
        <v>0</v>
      </c>
      <c r="G61" s="18"/>
      <c r="H61" s="18">
        <f>+H36-H55</f>
        <v>0</v>
      </c>
    </row>
    <row r="62" spans="1:8" ht="15.75">
      <c r="A62" s="13"/>
      <c r="B62" s="13"/>
      <c r="F62" s="18"/>
      <c r="G62" s="18"/>
      <c r="H62" s="18"/>
    </row>
    <row r="63" spans="1:8" ht="15.75">
      <c r="A63" s="13"/>
      <c r="B63" s="13"/>
      <c r="F63" s="18"/>
      <c r="G63" s="18"/>
      <c r="H63" s="18"/>
    </row>
    <row r="64" spans="1:8" ht="15.75">
      <c r="A64" s="13"/>
      <c r="B64" s="13"/>
      <c r="F64" s="18"/>
      <c r="G64" s="18"/>
      <c r="H64" s="18"/>
    </row>
    <row r="65" spans="1:8" ht="15.75">
      <c r="A65" s="52"/>
      <c r="B65" s="52"/>
      <c r="F65" s="18"/>
      <c r="G65" s="18"/>
      <c r="H65" s="18"/>
    </row>
    <row r="66" spans="1:8" ht="15.75">
      <c r="A66" s="52"/>
      <c r="B66" s="52"/>
      <c r="F66" s="18"/>
      <c r="G66" s="18"/>
      <c r="H66" s="18"/>
    </row>
    <row r="67" spans="6:8" ht="15.75">
      <c r="F67" s="18"/>
      <c r="G67" s="18"/>
      <c r="H67" s="18"/>
    </row>
    <row r="68" spans="6:8" ht="15.75">
      <c r="F68" s="53"/>
      <c r="G68" s="53"/>
      <c r="H68" s="53"/>
    </row>
    <row r="69" spans="6:8" ht="15.75">
      <c r="F69" s="53"/>
      <c r="G69" s="53"/>
      <c r="H69" s="53"/>
    </row>
  </sheetData>
  <mergeCells count="1">
    <mergeCell ref="A1:H1"/>
  </mergeCells>
  <printOptions/>
  <pageMargins left="0.7874015748031497" right="0.3937007874015748" top="0" bottom="0"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AL50"/>
  <sheetViews>
    <sheetView view="pageBreakPreview" zoomScaleSheetLayoutView="100" workbookViewId="0" topLeftCell="A1">
      <selection activeCell="C15" sqref="C15"/>
    </sheetView>
  </sheetViews>
  <sheetFormatPr defaultColWidth="9.140625" defaultRowHeight="13.5"/>
  <cols>
    <col min="1" max="1" width="32.421875" style="55" customWidth="1"/>
    <col min="2" max="2" width="2.7109375" style="55" customWidth="1"/>
    <col min="3" max="5" width="12.7109375" style="55" customWidth="1"/>
    <col min="6" max="6" width="13.57421875" style="55" customWidth="1"/>
    <col min="7" max="9" width="12.7109375" style="55" customWidth="1"/>
    <col min="10" max="10" width="14.8515625" style="55" customWidth="1"/>
    <col min="11" max="11" width="1.8515625" style="55" customWidth="1"/>
    <col min="12" max="16384" width="9.140625" style="55" customWidth="1"/>
  </cols>
  <sheetData>
    <row r="1" spans="1:10" ht="15.75">
      <c r="A1" s="252" t="s">
        <v>63</v>
      </c>
      <c r="B1" s="252"/>
      <c r="C1" s="252"/>
      <c r="D1" s="252"/>
      <c r="E1" s="252"/>
      <c r="F1" s="252"/>
      <c r="G1" s="252"/>
      <c r="H1" s="252"/>
      <c r="I1" s="252"/>
      <c r="J1" s="252"/>
    </row>
    <row r="2" spans="1:10" ht="15.75">
      <c r="A2" s="251"/>
      <c r="B2" s="251"/>
      <c r="C2" s="251"/>
      <c r="D2" s="251"/>
      <c r="E2" s="251"/>
      <c r="F2" s="251"/>
      <c r="G2" s="251"/>
      <c r="H2" s="251"/>
      <c r="I2" s="251"/>
      <c r="J2" s="251"/>
    </row>
    <row r="4" ht="15.75">
      <c r="A4" s="57" t="s">
        <v>64</v>
      </c>
    </row>
    <row r="5" ht="15.75">
      <c r="A5" s="55" t="s">
        <v>65</v>
      </c>
    </row>
    <row r="7" spans="3:9" ht="15.75">
      <c r="C7" s="251" t="s">
        <v>66</v>
      </c>
      <c r="D7" s="251"/>
      <c r="E7" s="251"/>
      <c r="F7" s="251"/>
      <c r="G7" s="251"/>
      <c r="H7" s="251"/>
      <c r="I7" s="56" t="s">
        <v>67</v>
      </c>
    </row>
    <row r="8" spans="3:10" ht="15.75">
      <c r="C8" s="58" t="s">
        <v>68</v>
      </c>
      <c r="D8" s="58" t="s">
        <v>69</v>
      </c>
      <c r="E8" s="58" t="s">
        <v>70</v>
      </c>
      <c r="F8" s="58" t="s">
        <v>71</v>
      </c>
      <c r="G8" s="58" t="s">
        <v>72</v>
      </c>
      <c r="H8" s="58" t="s">
        <v>73</v>
      </c>
      <c r="I8" s="58" t="s">
        <v>74</v>
      </c>
      <c r="J8" s="58" t="s">
        <v>75</v>
      </c>
    </row>
    <row r="9" spans="3:10" ht="15.75">
      <c r="C9" s="58" t="s">
        <v>70</v>
      </c>
      <c r="D9" s="58" t="s">
        <v>76</v>
      </c>
      <c r="E9" s="58" t="s">
        <v>77</v>
      </c>
      <c r="F9" s="58" t="s">
        <v>78</v>
      </c>
      <c r="G9" s="58" t="s">
        <v>79</v>
      </c>
      <c r="H9" s="58" t="s">
        <v>80</v>
      </c>
      <c r="I9" s="58" t="s">
        <v>81</v>
      </c>
      <c r="J9" s="58"/>
    </row>
    <row r="10" spans="3:10" ht="15.75">
      <c r="C10" s="58"/>
      <c r="D10" s="58"/>
      <c r="E10" s="58" t="s">
        <v>78</v>
      </c>
      <c r="G10" s="58" t="s">
        <v>78</v>
      </c>
      <c r="H10" s="58" t="s">
        <v>78</v>
      </c>
      <c r="I10" s="58"/>
      <c r="J10" s="58"/>
    </row>
    <row r="11" spans="3:12" ht="15.75">
      <c r="C11" s="203"/>
      <c r="D11" s="203"/>
      <c r="E11" s="203"/>
      <c r="F11" s="203"/>
      <c r="G11" s="203"/>
      <c r="H11" s="203"/>
      <c r="I11" s="203"/>
      <c r="J11" s="204"/>
      <c r="K11" s="203"/>
      <c r="L11" s="203"/>
    </row>
    <row r="12" spans="1:12" ht="15.75">
      <c r="A12" s="57" t="s">
        <v>258</v>
      </c>
      <c r="C12" s="203">
        <v>356265</v>
      </c>
      <c r="D12" s="203">
        <v>-7181</v>
      </c>
      <c r="E12" s="203">
        <v>73</v>
      </c>
      <c r="F12" s="203">
        <v>66212</v>
      </c>
      <c r="G12" s="203">
        <v>2982</v>
      </c>
      <c r="H12" s="203">
        <v>-92</v>
      </c>
      <c r="I12" s="203">
        <v>79566</v>
      </c>
      <c r="J12" s="203">
        <f>C12+D12+E12+F12+G12+H12+I12</f>
        <v>497825</v>
      </c>
      <c r="K12" s="203"/>
      <c r="L12" s="203"/>
    </row>
    <row r="13" spans="3:12" ht="15.75">
      <c r="C13" s="203"/>
      <c r="D13" s="203"/>
      <c r="E13" s="203"/>
      <c r="F13" s="203"/>
      <c r="G13" s="203"/>
      <c r="H13" s="203"/>
      <c r="I13" s="203"/>
      <c r="J13" s="203"/>
      <c r="K13" s="203"/>
      <c r="L13" s="203"/>
    </row>
    <row r="14" spans="1:12" ht="15.75">
      <c r="A14" s="55" t="str">
        <f>A30</f>
        <v>Surplus from sale of treasury shares</v>
      </c>
      <c r="C14" s="205"/>
      <c r="D14" s="206"/>
      <c r="E14" s="206"/>
      <c r="F14" s="206"/>
      <c r="G14" s="206"/>
      <c r="H14" s="206"/>
      <c r="I14" s="206"/>
      <c r="J14" s="207">
        <v>0</v>
      </c>
      <c r="K14" s="203"/>
      <c r="L14" s="203"/>
    </row>
    <row r="15" spans="3:12" ht="15.75">
      <c r="C15" s="208"/>
      <c r="D15" s="209"/>
      <c r="E15" s="209"/>
      <c r="F15" s="209"/>
      <c r="G15" s="209"/>
      <c r="H15" s="209"/>
      <c r="I15" s="209"/>
      <c r="J15" s="210"/>
      <c r="K15" s="203"/>
      <c r="L15" s="203"/>
    </row>
    <row r="16" spans="1:12" ht="15.75">
      <c r="A16" s="55" t="s">
        <v>85</v>
      </c>
      <c r="C16" s="211"/>
      <c r="D16" s="212"/>
      <c r="E16" s="212"/>
      <c r="F16" s="212"/>
      <c r="G16" s="212"/>
      <c r="H16" s="212">
        <v>-199</v>
      </c>
      <c r="I16" s="212"/>
      <c r="J16" s="213">
        <f>C16+D16+E16+F16+G16+H16+I16</f>
        <v>-199</v>
      </c>
      <c r="K16" s="203"/>
      <c r="L16" s="203"/>
    </row>
    <row r="17" spans="1:12" ht="15.75">
      <c r="A17" s="55" t="s">
        <v>86</v>
      </c>
      <c r="C17" s="203"/>
      <c r="D17" s="203"/>
      <c r="E17" s="203"/>
      <c r="F17" s="203"/>
      <c r="G17" s="203"/>
      <c r="H17" s="203"/>
      <c r="I17" s="203"/>
      <c r="J17" s="203"/>
      <c r="K17" s="203"/>
      <c r="L17" s="203"/>
    </row>
    <row r="18" spans="1:38" ht="15.75">
      <c r="A18" s="55" t="s">
        <v>87</v>
      </c>
      <c r="C18" s="214">
        <f aca="true" t="shared" si="0" ref="C18:J18">SUM(C14:C16)</f>
        <v>0</v>
      </c>
      <c r="D18" s="214">
        <f t="shared" si="0"/>
        <v>0</v>
      </c>
      <c r="E18" s="214">
        <f t="shared" si="0"/>
        <v>0</v>
      </c>
      <c r="F18" s="214">
        <f t="shared" si="0"/>
        <v>0</v>
      </c>
      <c r="G18" s="214">
        <f t="shared" si="0"/>
        <v>0</v>
      </c>
      <c r="H18" s="203">
        <f t="shared" si="0"/>
        <v>-199</v>
      </c>
      <c r="I18" s="214">
        <f t="shared" si="0"/>
        <v>0</v>
      </c>
      <c r="J18" s="203">
        <f t="shared" si="0"/>
        <v>-199</v>
      </c>
      <c r="K18" s="214"/>
      <c r="L18" s="214"/>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row>
    <row r="19" spans="3:12" ht="15.75">
      <c r="C19" s="203"/>
      <c r="D19" s="203"/>
      <c r="E19" s="203"/>
      <c r="F19" s="203"/>
      <c r="G19" s="203"/>
      <c r="H19" s="203"/>
      <c r="I19" s="203"/>
      <c r="J19" s="203"/>
      <c r="K19" s="203"/>
      <c r="L19" s="203"/>
    </row>
    <row r="20" spans="1:12" ht="15.75">
      <c r="A20" s="55" t="s">
        <v>88</v>
      </c>
      <c r="C20" s="203"/>
      <c r="D20" s="203">
        <v>-1487</v>
      </c>
      <c r="E20" s="203"/>
      <c r="F20" s="203"/>
      <c r="G20" s="203"/>
      <c r="H20" s="203"/>
      <c r="I20" s="203"/>
      <c r="J20" s="203">
        <f>C20+D20+E20+F20+G20+H20+I20</f>
        <v>-1487</v>
      </c>
      <c r="K20" s="203"/>
      <c r="L20" s="203"/>
    </row>
    <row r="21" spans="3:12" ht="15.75">
      <c r="C21" s="203"/>
      <c r="D21" s="203"/>
      <c r="E21" s="203"/>
      <c r="F21" s="203"/>
      <c r="G21" s="203"/>
      <c r="H21" s="203"/>
      <c r="I21" s="203"/>
      <c r="J21" s="203"/>
      <c r="K21" s="203"/>
      <c r="L21" s="203"/>
    </row>
    <row r="22" spans="1:12" ht="15.75">
      <c r="A22" s="55" t="s">
        <v>89</v>
      </c>
      <c r="C22" s="203"/>
      <c r="D22" s="203"/>
      <c r="E22" s="203"/>
      <c r="F22" s="203"/>
      <c r="G22" s="203"/>
      <c r="H22" s="203"/>
      <c r="I22" s="203">
        <v>5710</v>
      </c>
      <c r="J22" s="203">
        <f>C22+D22+E22+F22+G22+H22+I22</f>
        <v>5710</v>
      </c>
      <c r="K22" s="203"/>
      <c r="L22" s="203"/>
    </row>
    <row r="23" spans="3:12" ht="15.75">
      <c r="C23" s="203"/>
      <c r="D23" s="203"/>
      <c r="E23" s="203"/>
      <c r="F23" s="203"/>
      <c r="G23" s="203"/>
      <c r="H23" s="203"/>
      <c r="I23" s="203"/>
      <c r="J23" s="203"/>
      <c r="K23" s="203"/>
      <c r="L23" s="203"/>
    </row>
    <row r="24" spans="1:12" ht="15.75">
      <c r="A24" s="55" t="s">
        <v>90</v>
      </c>
      <c r="C24" s="203"/>
      <c r="D24" s="203"/>
      <c r="E24" s="203"/>
      <c r="F24" s="203"/>
      <c r="G24" s="203"/>
      <c r="H24" s="203"/>
      <c r="I24" s="203">
        <f>-22244-7614</f>
        <v>-29858</v>
      </c>
      <c r="J24" s="203">
        <f>C24+D24+E24+F24+G24+H24+I24</f>
        <v>-29858</v>
      </c>
      <c r="K24" s="203"/>
      <c r="L24" s="203"/>
    </row>
    <row r="25" spans="3:12" ht="15.75">
      <c r="C25" s="203"/>
      <c r="D25" s="203"/>
      <c r="E25" s="203"/>
      <c r="F25" s="203"/>
      <c r="G25" s="203"/>
      <c r="H25" s="203"/>
      <c r="I25" s="203"/>
      <c r="J25" s="203"/>
      <c r="K25" s="203"/>
      <c r="L25" s="203"/>
    </row>
    <row r="26" spans="1:12" ht="15.75">
      <c r="A26" s="55" t="s">
        <v>259</v>
      </c>
      <c r="C26" s="203"/>
      <c r="D26" s="203"/>
      <c r="E26" s="203"/>
      <c r="F26" s="203"/>
      <c r="G26" s="203"/>
      <c r="H26" s="203"/>
      <c r="I26" s="203">
        <v>17</v>
      </c>
      <c r="J26" s="203">
        <f>C26+D26+E26+F26+G26+H26+I26</f>
        <v>17</v>
      </c>
      <c r="K26" s="203"/>
      <c r="L26" s="203"/>
    </row>
    <row r="27" spans="3:12" ht="15.75">
      <c r="C27" s="203"/>
      <c r="D27" s="203"/>
      <c r="E27" s="203"/>
      <c r="F27" s="203"/>
      <c r="G27" s="203"/>
      <c r="H27" s="203"/>
      <c r="I27" s="203"/>
      <c r="J27" s="203"/>
      <c r="K27" s="203"/>
      <c r="L27" s="203"/>
    </row>
    <row r="28" spans="1:12" ht="15.75">
      <c r="A28" s="57" t="s">
        <v>260</v>
      </c>
      <c r="C28" s="203">
        <f>SUM(C12:C27)</f>
        <v>356265</v>
      </c>
      <c r="D28" s="203">
        <f>SUM(D12:D27)</f>
        <v>-8668</v>
      </c>
      <c r="E28" s="203">
        <f>SUM(E12:E27)</f>
        <v>73</v>
      </c>
      <c r="F28" s="203">
        <f>SUM(F12:F27)</f>
        <v>66212</v>
      </c>
      <c r="G28" s="203">
        <f>SUM(G12:G27)</f>
        <v>2982</v>
      </c>
      <c r="H28" s="203">
        <f>H12+H18</f>
        <v>-291</v>
      </c>
      <c r="I28" s="203">
        <f>SUM(I12:I27)</f>
        <v>55435</v>
      </c>
      <c r="J28" s="203">
        <f>SUM(C28:I28)</f>
        <v>472008</v>
      </c>
      <c r="K28" s="203"/>
      <c r="L28" s="203"/>
    </row>
    <row r="29" spans="3:12" ht="15.75">
      <c r="C29" s="212"/>
      <c r="D29" s="212"/>
      <c r="E29" s="212"/>
      <c r="F29" s="212"/>
      <c r="G29" s="212"/>
      <c r="H29" s="212"/>
      <c r="I29" s="212"/>
      <c r="J29" s="215"/>
      <c r="K29" s="203"/>
      <c r="L29" s="203"/>
    </row>
    <row r="30" spans="1:10" ht="15.75">
      <c r="A30" s="55" t="s">
        <v>82</v>
      </c>
      <c r="C30" s="61"/>
      <c r="D30" s="62"/>
      <c r="I30" s="63"/>
      <c r="J30" s="64">
        <f>SUM(C30:I30)</f>
        <v>0</v>
      </c>
    </row>
    <row r="31" spans="3:10" ht="15.75">
      <c r="C31" s="65"/>
      <c r="D31" s="62"/>
      <c r="I31" s="62"/>
      <c r="J31" s="66"/>
    </row>
    <row r="32" spans="1:10" ht="15.75">
      <c r="A32" s="55" t="s">
        <v>83</v>
      </c>
      <c r="C32" s="65"/>
      <c r="D32" s="62"/>
      <c r="F32" s="55">
        <v>-1881</v>
      </c>
      <c r="I32" s="62">
        <v>1881</v>
      </c>
      <c r="J32" s="66">
        <f>SUM(C32:I32)</f>
        <v>0</v>
      </c>
    </row>
    <row r="33" spans="1:10" ht="15.75">
      <c r="A33" s="55" t="s">
        <v>84</v>
      </c>
      <c r="C33" s="65"/>
      <c r="D33" s="62"/>
      <c r="I33" s="62"/>
      <c r="J33" s="66"/>
    </row>
    <row r="34" spans="3:10" ht="15.75">
      <c r="C34" s="65"/>
      <c r="D34" s="62"/>
      <c r="I34" s="62"/>
      <c r="J34" s="66"/>
    </row>
    <row r="35" spans="1:10" ht="15.75">
      <c r="A35" s="55" t="s">
        <v>85</v>
      </c>
      <c r="C35" s="65"/>
      <c r="D35" s="62"/>
      <c r="H35" s="55">
        <v>202</v>
      </c>
      <c r="I35" s="62"/>
      <c r="J35" s="67">
        <f>SUM(C35:I35)</f>
        <v>202</v>
      </c>
    </row>
    <row r="36" spans="3:10" ht="15.75">
      <c r="C36" s="68"/>
      <c r="D36" s="60"/>
      <c r="E36" s="60"/>
      <c r="F36" s="60"/>
      <c r="G36" s="60"/>
      <c r="H36" s="60"/>
      <c r="I36" s="60"/>
      <c r="J36" s="69"/>
    </row>
    <row r="37" spans="1:10" ht="15.75">
      <c r="A37" s="55" t="s">
        <v>86</v>
      </c>
      <c r="J37" s="51"/>
    </row>
    <row r="38" spans="1:10" ht="15.75">
      <c r="A38" s="55" t="s">
        <v>87</v>
      </c>
      <c r="C38" s="59">
        <f aca="true" t="shared" si="1" ref="C38:J38">SUM(C30:C36)</f>
        <v>0</v>
      </c>
      <c r="D38" s="59">
        <f t="shared" si="1"/>
        <v>0</v>
      </c>
      <c r="E38" s="59">
        <f t="shared" si="1"/>
        <v>0</v>
      </c>
      <c r="F38" s="55">
        <f t="shared" si="1"/>
        <v>-1881</v>
      </c>
      <c r="G38" s="59">
        <f t="shared" si="1"/>
        <v>0</v>
      </c>
      <c r="H38" s="55">
        <f t="shared" si="1"/>
        <v>202</v>
      </c>
      <c r="I38" s="55">
        <f t="shared" si="1"/>
        <v>1881</v>
      </c>
      <c r="J38" s="55">
        <f t="shared" si="1"/>
        <v>202</v>
      </c>
    </row>
    <row r="39" ht="15.75">
      <c r="J39" s="51"/>
    </row>
    <row r="40" spans="1:10" ht="15.75">
      <c r="A40" s="55" t="s">
        <v>88</v>
      </c>
      <c r="D40" s="55">
        <v>-120</v>
      </c>
      <c r="J40" s="70">
        <f>SUM(C40:I40)</f>
        <v>-120</v>
      </c>
    </row>
    <row r="41" ht="15.75">
      <c r="J41" s="51"/>
    </row>
    <row r="42" spans="1:10" ht="15.75">
      <c r="A42" s="55" t="s">
        <v>89</v>
      </c>
      <c r="I42" s="55">
        <v>48616</v>
      </c>
      <c r="J42" s="51">
        <f>SUM(C42:I42)</f>
        <v>48616</v>
      </c>
    </row>
    <row r="43" ht="15.75">
      <c r="J43" s="51"/>
    </row>
    <row r="44" spans="1:10" ht="15.75">
      <c r="A44" s="55" t="s">
        <v>90</v>
      </c>
      <c r="I44" s="55">
        <v>-23585</v>
      </c>
      <c r="J44" s="55">
        <f>SUM(C44:I44)</f>
        <v>-23585</v>
      </c>
    </row>
    <row r="45" spans="3:10" ht="15.75">
      <c r="C45" s="60"/>
      <c r="D45" s="60"/>
      <c r="E45" s="60"/>
      <c r="F45" s="60"/>
      <c r="G45" s="60"/>
      <c r="H45" s="60"/>
      <c r="I45" s="60"/>
      <c r="J45" s="60"/>
    </row>
    <row r="46" spans="1:10" ht="15.75">
      <c r="A46" s="51"/>
      <c r="B46" s="51"/>
      <c r="J46" s="62"/>
    </row>
    <row r="47" spans="1:10" ht="16.5" thickBot="1">
      <c r="A47" s="50" t="s">
        <v>91</v>
      </c>
      <c r="B47" s="51"/>
      <c r="C47" s="71">
        <f>SUM(C28:C46)</f>
        <v>356265</v>
      </c>
      <c r="D47" s="71">
        <f>SUM(D28:D46)</f>
        <v>-8788</v>
      </c>
      <c r="E47" s="71">
        <f>SUM(E28:E46)</f>
        <v>73</v>
      </c>
      <c r="F47" s="71">
        <f>F28+F38</f>
        <v>64331</v>
      </c>
      <c r="G47" s="71">
        <f>SUM(G28:G46)</f>
        <v>2982</v>
      </c>
      <c r="H47" s="71">
        <f>H28+H38</f>
        <v>-89</v>
      </c>
      <c r="I47" s="71">
        <f>I28+I38+I42+I44</f>
        <v>82347</v>
      </c>
      <c r="J47" s="71">
        <f>SUM(C47:I47)</f>
        <v>497121</v>
      </c>
    </row>
    <row r="48" spans="1:10" ht="16.5" thickTop="1">
      <c r="A48" s="51"/>
      <c r="B48" s="51"/>
      <c r="C48" s="62"/>
      <c r="D48" s="62"/>
      <c r="E48" s="62"/>
      <c r="F48" s="62"/>
      <c r="G48" s="62"/>
      <c r="H48" s="62"/>
      <c r="I48" s="62"/>
      <c r="J48" s="62"/>
    </row>
    <row r="49" spans="1:10" ht="15.75">
      <c r="A49" s="51"/>
      <c r="B49" s="51"/>
      <c r="J49" s="62"/>
    </row>
    <row r="50" spans="1:10" ht="15.75">
      <c r="A50" s="51"/>
      <c r="B50" s="51"/>
      <c r="C50" s="51"/>
      <c r="D50" s="51"/>
      <c r="E50" s="51"/>
      <c r="F50" s="51"/>
      <c r="G50" s="51"/>
      <c r="H50" s="51"/>
      <c r="I50" s="51"/>
      <c r="J50" s="51"/>
    </row>
  </sheetData>
  <mergeCells count="3">
    <mergeCell ref="A2:J2"/>
    <mergeCell ref="A1:J1"/>
    <mergeCell ref="C7:H7"/>
  </mergeCells>
  <printOptions horizontalCentered="1"/>
  <pageMargins left="0.75" right="0.75" top="1" bottom="1" header="0.5" footer="0.5"/>
  <pageSetup horizontalDpi="300" verticalDpi="300" orientation="landscape" scale="66" r:id="rId1"/>
  <rowBreaks count="1" manualBreakCount="1">
    <brk id="48" max="255" man="1"/>
  </rowBreaks>
</worksheet>
</file>

<file path=xl/worksheets/sheet4.xml><?xml version="1.0" encoding="utf-8"?>
<worksheet xmlns="http://schemas.openxmlformats.org/spreadsheetml/2006/main" xmlns:r="http://schemas.openxmlformats.org/officeDocument/2006/relationships">
  <dimension ref="A1:F49"/>
  <sheetViews>
    <sheetView view="pageBreakPreview" zoomScaleSheetLayoutView="100" workbookViewId="0" topLeftCell="A39">
      <selection activeCell="C52" sqref="C52"/>
    </sheetView>
  </sheetViews>
  <sheetFormatPr defaultColWidth="9.140625" defaultRowHeight="13.5"/>
  <cols>
    <col min="1" max="1" width="3.421875" style="73" customWidth="1"/>
    <col min="2" max="2" width="2.7109375" style="73" customWidth="1"/>
    <col min="3" max="3" width="59.8515625" style="73" customWidth="1"/>
    <col min="4" max="4" width="16.421875" style="78" customWidth="1"/>
    <col min="5" max="5" width="3.57421875" style="72" customWidth="1"/>
    <col min="6" max="6" width="16.8515625" style="55" customWidth="1"/>
    <col min="7" max="16384" width="9.140625" style="73" customWidth="1"/>
  </cols>
  <sheetData>
    <row r="1" spans="1:4" ht="15.75">
      <c r="A1" s="253" t="s">
        <v>92</v>
      </c>
      <c r="B1" s="253"/>
      <c r="C1" s="253"/>
      <c r="D1" s="253"/>
    </row>
    <row r="2" spans="3:4" ht="15.75">
      <c r="C2" s="74"/>
      <c r="D2" s="75"/>
    </row>
    <row r="3" spans="3:4" ht="15.75">
      <c r="C3" s="74"/>
      <c r="D3" s="75"/>
    </row>
    <row r="4" ht="15.75">
      <c r="D4" s="76"/>
    </row>
    <row r="6" ht="15.75">
      <c r="A6" s="77" t="s">
        <v>93</v>
      </c>
    </row>
    <row r="7" ht="15.75">
      <c r="A7" s="73" t="s">
        <v>65</v>
      </c>
    </row>
    <row r="10" spans="3:6" ht="15.75">
      <c r="C10" s="79"/>
      <c r="D10" s="80" t="s">
        <v>94</v>
      </c>
      <c r="F10" s="58" t="str">
        <f>D10</f>
        <v>12 months to</v>
      </c>
    </row>
    <row r="11" spans="3:6" ht="15.75">
      <c r="C11" s="81"/>
      <c r="D11" s="76" t="s">
        <v>261</v>
      </c>
      <c r="F11" s="54" t="s">
        <v>262</v>
      </c>
    </row>
    <row r="13" ht="15.75">
      <c r="A13" s="73" t="s">
        <v>95</v>
      </c>
    </row>
    <row r="14" spans="2:6" ht="15.75">
      <c r="B14" s="73" t="s">
        <v>16</v>
      </c>
      <c r="D14" s="78">
        <f>'[1]CashFlow WP'!D15</f>
        <v>58281</v>
      </c>
      <c r="F14" s="55">
        <v>12819</v>
      </c>
    </row>
    <row r="15" spans="2:6" ht="15.75">
      <c r="B15" s="73" t="s">
        <v>96</v>
      </c>
      <c r="D15" s="82">
        <v>-18888</v>
      </c>
      <c r="F15" s="55">
        <v>34849</v>
      </c>
    </row>
    <row r="16" spans="4:6" ht="15.75">
      <c r="D16" s="83"/>
      <c r="F16" s="60"/>
    </row>
    <row r="17" spans="2:6" ht="15.75">
      <c r="B17" s="73" t="s">
        <v>97</v>
      </c>
      <c r="D17" s="78">
        <f>SUM(D14:D16)</f>
        <v>39393</v>
      </c>
      <c r="F17" s="55">
        <f>F14+F15</f>
        <v>47668</v>
      </c>
    </row>
    <row r="18" spans="2:6" ht="15.75">
      <c r="B18" s="73" t="s">
        <v>98</v>
      </c>
      <c r="D18" s="82">
        <f>SUM('[1]CashFlow WP'!D37:D39)</f>
        <v>16315</v>
      </c>
      <c r="F18" s="55">
        <v>-11151</v>
      </c>
    </row>
    <row r="19" spans="4:6" ht="15.75">
      <c r="D19" s="83"/>
      <c r="F19" s="60"/>
    </row>
    <row r="20" spans="2:6" ht="15.75">
      <c r="B20" s="73" t="s">
        <v>99</v>
      </c>
      <c r="D20" s="78">
        <f>D17+D18</f>
        <v>55708</v>
      </c>
      <c r="F20" s="55">
        <f>F17+F18</f>
        <v>36517</v>
      </c>
    </row>
    <row r="22" spans="2:6" ht="15.75">
      <c r="B22" s="73" t="s">
        <v>100</v>
      </c>
      <c r="D22" s="78">
        <f>'[1]CashFlow WP'!D43</f>
        <v>-1075</v>
      </c>
      <c r="F22" s="55">
        <v>-483</v>
      </c>
    </row>
    <row r="23" spans="2:6" ht="15.75">
      <c r="B23" s="73" t="s">
        <v>101</v>
      </c>
      <c r="D23" s="78">
        <f>'[1]CashFlow WP'!D44</f>
        <v>-13513</v>
      </c>
      <c r="F23" s="55">
        <v>-10686</v>
      </c>
    </row>
    <row r="24" spans="4:6" ht="15.75">
      <c r="D24" s="83"/>
      <c r="F24" s="60"/>
    </row>
    <row r="25" spans="2:6" ht="15.75">
      <c r="B25" s="73" t="s">
        <v>102</v>
      </c>
      <c r="D25" s="78">
        <f>SUM(D20:D23)</f>
        <v>41120</v>
      </c>
      <c r="F25" s="55">
        <f>SUM(F20:F23)</f>
        <v>25348</v>
      </c>
    </row>
    <row r="26" ht="15.75">
      <c r="C26" s="74"/>
    </row>
    <row r="27" spans="1:4" ht="15.75">
      <c r="A27" s="73" t="s">
        <v>103</v>
      </c>
      <c r="D27" s="84"/>
    </row>
    <row r="28" ht="15.75">
      <c r="D28" s="86"/>
    </row>
    <row r="29" spans="2:6" ht="15.75">
      <c r="B29" s="73" t="s">
        <v>104</v>
      </c>
      <c r="D29" s="78">
        <f>'[1]CashFlow WP'!D64</f>
        <v>39894</v>
      </c>
      <c r="F29" s="55">
        <v>-14010</v>
      </c>
    </row>
    <row r="30" ht="15.75">
      <c r="D30" s="86"/>
    </row>
    <row r="31" ht="15.75">
      <c r="A31" s="73" t="s">
        <v>105</v>
      </c>
    </row>
    <row r="32" ht="15.75">
      <c r="D32" s="86"/>
    </row>
    <row r="33" spans="2:6" ht="15.75">
      <c r="B33" s="73" t="s">
        <v>106</v>
      </c>
      <c r="D33" s="86">
        <f>'[1]CashFlow WP'!D82</f>
        <v>55883</v>
      </c>
      <c r="F33" s="55">
        <v>-124417</v>
      </c>
    </row>
    <row r="34" ht="15.75">
      <c r="D34" s="86"/>
    </row>
    <row r="35" spans="1:6" ht="15.75">
      <c r="A35" s="73" t="s">
        <v>107</v>
      </c>
      <c r="D35" s="78">
        <f>D25+D29+D33</f>
        <v>136897</v>
      </c>
      <c r="F35" s="55">
        <v>-113079</v>
      </c>
    </row>
    <row r="36" ht="15.75">
      <c r="B36" s="73" t="s">
        <v>108</v>
      </c>
    </row>
    <row r="38" spans="1:6" ht="15.75">
      <c r="A38" s="73" t="s">
        <v>109</v>
      </c>
      <c r="D38" s="78">
        <f>'[1]CashFlow WP'!D88</f>
        <v>45766</v>
      </c>
      <c r="F38" s="55">
        <v>158845</v>
      </c>
    </row>
    <row r="39" ht="15.75">
      <c r="B39" s="73" t="s">
        <v>110</v>
      </c>
    </row>
    <row r="40" spans="4:6" ht="15.75">
      <c r="D40" s="83"/>
      <c r="F40" s="60"/>
    </row>
    <row r="41" spans="1:6" ht="15.75">
      <c r="A41" s="73" t="s">
        <v>111</v>
      </c>
      <c r="D41" s="78">
        <f>D35+D38</f>
        <v>182663</v>
      </c>
      <c r="F41" s="55">
        <f>F35+F38</f>
        <v>45766</v>
      </c>
    </row>
    <row r="42" spans="4:6" ht="16.5" thickBot="1">
      <c r="D42" s="87"/>
      <c r="F42" s="71"/>
    </row>
    <row r="43" ht="16.5" thickTop="1"/>
    <row r="45" spans="1:6" ht="15.75">
      <c r="A45" s="77" t="str">
        <f>A41</f>
        <v>CASH AND CASH EQUIVALENTS AT YEAR END</v>
      </c>
      <c r="D45" s="88" t="s">
        <v>112</v>
      </c>
      <c r="F45" s="216" t="s">
        <v>113</v>
      </c>
    </row>
    <row r="46" spans="4:6" ht="15.75">
      <c r="D46" s="88"/>
      <c r="F46" s="216"/>
    </row>
    <row r="47" spans="3:6" ht="15.75">
      <c r="C47" s="73" t="s">
        <v>114</v>
      </c>
      <c r="D47" s="89">
        <v>186170</v>
      </c>
      <c r="F47" s="55">
        <v>48396</v>
      </c>
    </row>
    <row r="48" spans="3:6" ht="15.75">
      <c r="C48" s="73" t="s">
        <v>115</v>
      </c>
      <c r="D48" s="89">
        <v>-3507</v>
      </c>
      <c r="F48" s="55">
        <v>-2630</v>
      </c>
    </row>
    <row r="49" spans="3:6" ht="15.75">
      <c r="C49" s="73" t="s">
        <v>116</v>
      </c>
      <c r="D49" s="90">
        <f>D47+D48</f>
        <v>182663</v>
      </c>
      <c r="F49" s="217">
        <f>F47+F48</f>
        <v>45766</v>
      </c>
    </row>
  </sheetData>
  <mergeCells count="1">
    <mergeCell ref="A1:D1"/>
  </mergeCells>
  <printOptions horizontalCentered="1"/>
  <pageMargins left="0.75" right="0.75" top="1" bottom="1" header="0.5" footer="0.5"/>
  <pageSetup horizontalDpi="300" verticalDpi="300" orientation="portrait" scale="89" r:id="rId1"/>
</worksheet>
</file>

<file path=xl/worksheets/sheet5.xml><?xml version="1.0" encoding="utf-8"?>
<worksheet xmlns="http://schemas.openxmlformats.org/spreadsheetml/2006/main" xmlns:r="http://schemas.openxmlformats.org/officeDocument/2006/relationships">
  <dimension ref="A1:P291"/>
  <sheetViews>
    <sheetView tabSelected="1" zoomScaleSheetLayoutView="100" workbookViewId="0" topLeftCell="A14">
      <selection activeCell="C25" sqref="C25:I25"/>
    </sheetView>
  </sheetViews>
  <sheetFormatPr defaultColWidth="9.140625" defaultRowHeight="13.5"/>
  <cols>
    <col min="1" max="1" width="4.7109375" style="1" customWidth="1"/>
    <col min="2" max="2" width="1.7109375" style="1" customWidth="1"/>
    <col min="3" max="3" width="20.7109375" style="1" customWidth="1"/>
    <col min="4" max="4" width="10.57421875" style="1" customWidth="1"/>
    <col min="5" max="5" width="2.00390625" style="1" customWidth="1"/>
    <col min="6" max="7" width="13.7109375" style="1" customWidth="1"/>
    <col min="8" max="8" width="15.7109375" style="1" customWidth="1"/>
    <col min="9" max="9" width="29.57421875" style="1" customWidth="1"/>
    <col min="10" max="10" width="1.7109375" style="1" hidden="1" customWidth="1"/>
    <col min="11" max="11" width="18.28125" style="1" hidden="1" customWidth="1"/>
    <col min="12" max="12" width="10.7109375" style="1" bestFit="1" customWidth="1"/>
    <col min="13" max="16384" width="9.140625" style="1" customWidth="1"/>
  </cols>
  <sheetData>
    <row r="1" spans="1:11" ht="15.75">
      <c r="A1" s="259" t="s">
        <v>117</v>
      </c>
      <c r="B1" s="250"/>
      <c r="C1" s="250"/>
      <c r="D1" s="250"/>
      <c r="E1" s="250"/>
      <c r="F1" s="250"/>
      <c r="G1" s="250"/>
      <c r="H1" s="250"/>
      <c r="I1" s="250"/>
      <c r="J1" s="250"/>
      <c r="K1" s="250"/>
    </row>
    <row r="2" ht="15.75"/>
    <row r="3" ht="15.75"/>
    <row r="4" ht="15.75">
      <c r="A4" s="4" t="s">
        <v>118</v>
      </c>
    </row>
    <row r="5" ht="15.75"/>
    <row r="6" ht="15.75"/>
    <row r="7" spans="1:3" ht="15.75">
      <c r="A7" s="4">
        <v>1</v>
      </c>
      <c r="B7" s="4"/>
      <c r="C7" s="4" t="s">
        <v>119</v>
      </c>
    </row>
    <row r="8" spans="3:11" ht="51.75" customHeight="1">
      <c r="C8" s="256" t="s">
        <v>273</v>
      </c>
      <c r="D8" s="256"/>
      <c r="E8" s="256"/>
      <c r="F8" s="256"/>
      <c r="G8" s="256"/>
      <c r="H8" s="256"/>
      <c r="I8" s="256"/>
      <c r="J8" s="256"/>
      <c r="K8" s="256"/>
    </row>
    <row r="9" spans="3:11" ht="17.25" customHeight="1">
      <c r="C9" s="256" t="s">
        <v>120</v>
      </c>
      <c r="D9" s="256"/>
      <c r="E9" s="256"/>
      <c r="F9" s="256"/>
      <c r="G9" s="256"/>
      <c r="H9" s="256"/>
      <c r="I9" s="256"/>
      <c r="J9" s="91"/>
      <c r="K9" s="91"/>
    </row>
    <row r="10" spans="3:11" ht="17.25" customHeight="1">
      <c r="C10" s="256" t="s">
        <v>121</v>
      </c>
      <c r="D10" s="256"/>
      <c r="E10" s="256"/>
      <c r="F10" s="256"/>
      <c r="G10" s="256"/>
      <c r="H10" s="256"/>
      <c r="I10" s="256"/>
      <c r="J10" s="91"/>
      <c r="K10" s="91"/>
    </row>
    <row r="11" spans="3:11" ht="16.5" customHeight="1">
      <c r="C11" s="256" t="s">
        <v>122</v>
      </c>
      <c r="D11" s="256"/>
      <c r="E11" s="256"/>
      <c r="F11" s="256"/>
      <c r="G11" s="256"/>
      <c r="H11" s="256"/>
      <c r="I11" s="256"/>
      <c r="J11" s="91"/>
      <c r="K11" s="91"/>
    </row>
    <row r="12" spans="3:11" ht="23.25" customHeight="1">
      <c r="C12" s="256" t="s">
        <v>123</v>
      </c>
      <c r="D12" s="256"/>
      <c r="E12" s="256"/>
      <c r="F12" s="256"/>
      <c r="G12" s="256"/>
      <c r="H12" s="256"/>
      <c r="I12" s="256"/>
      <c r="J12" s="91"/>
      <c r="K12" s="91"/>
    </row>
    <row r="13" spans="3:11" ht="34.5" customHeight="1">
      <c r="C13" s="256" t="s">
        <v>124</v>
      </c>
      <c r="D13" s="256"/>
      <c r="E13" s="256"/>
      <c r="F13" s="256"/>
      <c r="G13" s="256"/>
      <c r="H13" s="256"/>
      <c r="I13" s="256"/>
      <c r="J13" s="91"/>
      <c r="K13" s="91"/>
    </row>
    <row r="14" spans="3:11" ht="13.5" customHeight="1">
      <c r="C14" s="91"/>
      <c r="D14" s="91"/>
      <c r="E14" s="91"/>
      <c r="F14" s="91"/>
      <c r="G14" s="91"/>
      <c r="H14" s="91"/>
      <c r="I14" s="91"/>
      <c r="J14" s="91"/>
      <c r="K14" s="91"/>
    </row>
    <row r="15" spans="3:11" ht="14.25" customHeight="1">
      <c r="C15" s="91"/>
      <c r="D15" s="91"/>
      <c r="E15" s="91"/>
      <c r="F15" s="91"/>
      <c r="G15" s="91"/>
      <c r="H15" s="91"/>
      <c r="I15" s="91"/>
      <c r="J15" s="91"/>
      <c r="K15" s="91"/>
    </row>
    <row r="16" spans="1:11" ht="18" customHeight="1">
      <c r="A16" s="4">
        <v>2</v>
      </c>
      <c r="C16" s="258" t="s">
        <v>125</v>
      </c>
      <c r="D16" s="258"/>
      <c r="E16" s="258"/>
      <c r="F16" s="258"/>
      <c r="G16" s="91"/>
      <c r="H16" s="91"/>
      <c r="I16" s="91"/>
      <c r="J16" s="91"/>
      <c r="K16" s="91"/>
    </row>
    <row r="17" spans="3:11" ht="25.5" customHeight="1">
      <c r="C17" s="256" t="s">
        <v>126</v>
      </c>
      <c r="D17" s="256"/>
      <c r="E17" s="256"/>
      <c r="F17" s="256"/>
      <c r="G17" s="256"/>
      <c r="H17" s="256"/>
      <c r="I17" s="256"/>
      <c r="J17" s="91"/>
      <c r="K17" s="91"/>
    </row>
    <row r="18" ht="15.75" customHeight="1"/>
    <row r="19" spans="1:3" ht="15.75">
      <c r="A19" s="4">
        <v>3</v>
      </c>
      <c r="B19" s="4"/>
      <c r="C19" s="4" t="s">
        <v>127</v>
      </c>
    </row>
    <row r="20" spans="3:11" ht="35.25" customHeight="1">
      <c r="C20" s="226" t="s">
        <v>128</v>
      </c>
      <c r="D20" s="226"/>
      <c r="E20" s="226"/>
      <c r="F20" s="226"/>
      <c r="G20" s="226"/>
      <c r="H20" s="226"/>
      <c r="I20" s="226"/>
      <c r="J20" s="226"/>
      <c r="K20" s="226"/>
    </row>
    <row r="21" spans="3:11" ht="18" customHeight="1">
      <c r="C21" s="93"/>
      <c r="D21" s="93"/>
      <c r="E21" s="93"/>
      <c r="F21" s="93"/>
      <c r="G21" s="93"/>
      <c r="H21" s="93"/>
      <c r="I21" s="93"/>
      <c r="J21" s="93"/>
      <c r="K21" s="93"/>
    </row>
    <row r="22" spans="1:12" ht="16.5" customHeight="1">
      <c r="A22" s="4">
        <v>4</v>
      </c>
      <c r="C22" s="218" t="s">
        <v>263</v>
      </c>
      <c r="D22" s="135"/>
      <c r="E22" s="135"/>
      <c r="F22" s="135"/>
      <c r="G22" s="135"/>
      <c r="H22" s="135"/>
      <c r="I22" s="135"/>
      <c r="L22" s="1" t="s">
        <v>129</v>
      </c>
    </row>
    <row r="23" spans="3:9" ht="15.75">
      <c r="C23" s="255" t="s">
        <v>264</v>
      </c>
      <c r="D23" s="255"/>
      <c r="E23" s="255"/>
      <c r="F23" s="255"/>
      <c r="G23" s="255"/>
      <c r="H23" s="255"/>
      <c r="I23" s="255"/>
    </row>
    <row r="24" spans="3:9" ht="15.75">
      <c r="C24" s="52" t="s">
        <v>265</v>
      </c>
      <c r="D24" s="97"/>
      <c r="E24" s="97"/>
      <c r="F24" s="97"/>
      <c r="G24" s="97"/>
      <c r="H24" s="97"/>
      <c r="I24" s="97"/>
    </row>
    <row r="25" spans="3:9" ht="15.75">
      <c r="C25" s="254"/>
      <c r="D25" s="254"/>
      <c r="E25" s="254"/>
      <c r="F25" s="254"/>
      <c r="G25" s="254"/>
      <c r="H25" s="254"/>
      <c r="I25" s="254"/>
    </row>
    <row r="26" ht="15.75"/>
    <row r="27" spans="1:3" ht="15.75">
      <c r="A27" s="4">
        <v>5</v>
      </c>
      <c r="B27" s="4"/>
      <c r="C27" s="4" t="s">
        <v>130</v>
      </c>
    </row>
    <row r="28" spans="3:11" ht="21.75" customHeight="1">
      <c r="C28" s="222" t="s">
        <v>131</v>
      </c>
      <c r="D28" s="222"/>
      <c r="E28" s="222"/>
      <c r="F28" s="222"/>
      <c r="G28" s="222"/>
      <c r="H28" s="222"/>
      <c r="I28" s="222"/>
      <c r="J28" s="222"/>
      <c r="K28" s="222"/>
    </row>
    <row r="29" spans="4:11" s="95" customFormat="1" ht="9.75" customHeight="1">
      <c r="D29" s="94"/>
      <c r="E29" s="94"/>
      <c r="F29" s="94"/>
      <c r="G29" s="94"/>
      <c r="H29" s="96"/>
      <c r="I29" s="96"/>
      <c r="J29" s="94"/>
      <c r="K29" s="94"/>
    </row>
    <row r="30" spans="4:11" s="95" customFormat="1" ht="16.5" customHeight="1">
      <c r="D30" s="94"/>
      <c r="E30" s="94"/>
      <c r="F30" s="94"/>
      <c r="G30" s="94"/>
      <c r="H30" s="96"/>
      <c r="I30" s="96"/>
      <c r="J30" s="94"/>
      <c r="K30" s="94"/>
    </row>
    <row r="31" spans="1:3" ht="15.75">
      <c r="A31" s="4">
        <v>6</v>
      </c>
      <c r="B31" s="4"/>
      <c r="C31" s="4" t="s">
        <v>132</v>
      </c>
    </row>
    <row r="32" spans="1:11" ht="15.75">
      <c r="A32" s="4"/>
      <c r="B32" s="4"/>
      <c r="C32" s="255"/>
      <c r="D32" s="255"/>
      <c r="E32" s="255"/>
      <c r="F32" s="255"/>
      <c r="G32" s="255"/>
      <c r="H32" s="255"/>
      <c r="I32" s="255"/>
      <c r="J32" s="255"/>
      <c r="K32" s="255"/>
    </row>
    <row r="33" spans="1:11" ht="69.75" customHeight="1">
      <c r="A33" s="13"/>
      <c r="C33" s="227" t="s">
        <v>267</v>
      </c>
      <c r="D33" s="227"/>
      <c r="E33" s="227"/>
      <c r="F33" s="227"/>
      <c r="G33" s="227"/>
      <c r="H33" s="227"/>
      <c r="I33" s="227"/>
      <c r="J33" s="227"/>
      <c r="K33" s="227"/>
    </row>
    <row r="34" spans="1:9" ht="15.75" customHeight="1">
      <c r="A34" s="13"/>
      <c r="C34" s="52" t="s">
        <v>133</v>
      </c>
      <c r="D34" s="13"/>
      <c r="E34" s="13"/>
      <c r="F34" s="13"/>
      <c r="G34" s="13"/>
      <c r="H34" s="98"/>
      <c r="I34" s="98"/>
    </row>
    <row r="35" spans="1:9" ht="15.75" customHeight="1">
      <c r="A35" s="13"/>
      <c r="H35" s="8"/>
      <c r="I35" s="8"/>
    </row>
    <row r="36" spans="1:3" ht="15.75">
      <c r="A36" s="4">
        <v>7</v>
      </c>
      <c r="B36" s="4"/>
      <c r="C36" s="4" t="s">
        <v>134</v>
      </c>
    </row>
    <row r="37" spans="3:11" ht="18.75" customHeight="1">
      <c r="C37" s="256" t="s">
        <v>135</v>
      </c>
      <c r="D37" s="256"/>
      <c r="E37" s="256"/>
      <c r="F37" s="256"/>
      <c r="G37" s="256"/>
      <c r="H37" s="256"/>
      <c r="I37" s="256"/>
      <c r="J37" s="256"/>
      <c r="K37" s="256"/>
    </row>
    <row r="38" spans="1:11" ht="18.75" customHeight="1">
      <c r="A38" s="23"/>
      <c r="C38" s="256" t="s">
        <v>136</v>
      </c>
      <c r="D38" s="256"/>
      <c r="E38" s="256"/>
      <c r="F38" s="256"/>
      <c r="G38" s="256"/>
      <c r="H38" s="256"/>
      <c r="I38" s="256"/>
      <c r="J38" s="256"/>
      <c r="K38" s="256"/>
    </row>
    <row r="39" spans="1:11" ht="18.75" customHeight="1">
      <c r="A39" s="23"/>
      <c r="C39" s="256" t="s">
        <v>137</v>
      </c>
      <c r="D39" s="256"/>
      <c r="E39" s="256"/>
      <c r="F39" s="256"/>
      <c r="G39" s="256"/>
      <c r="H39" s="256"/>
      <c r="I39" s="256"/>
      <c r="J39" s="256"/>
      <c r="K39" s="256"/>
    </row>
    <row r="40" spans="3:11" ht="17.25" customHeight="1">
      <c r="C40" s="91"/>
      <c r="D40" s="91"/>
      <c r="E40" s="91"/>
      <c r="F40" s="91"/>
      <c r="G40" s="91"/>
      <c r="H40" s="91"/>
      <c r="I40" s="91"/>
      <c r="J40" s="91"/>
      <c r="K40" s="91"/>
    </row>
    <row r="41" spans="1:11" ht="17.25" customHeight="1">
      <c r="A41" s="259" t="s">
        <v>138</v>
      </c>
      <c r="B41" s="250"/>
      <c r="C41" s="250"/>
      <c r="D41" s="250"/>
      <c r="E41" s="250"/>
      <c r="F41" s="250"/>
      <c r="G41" s="250"/>
      <c r="H41" s="250"/>
      <c r="I41" s="250"/>
      <c r="J41" s="91"/>
      <c r="K41" s="91"/>
    </row>
    <row r="42" spans="3:11" ht="17.25" customHeight="1">
      <c r="C42" s="91"/>
      <c r="D42" s="91"/>
      <c r="E42" s="91"/>
      <c r="F42" s="91"/>
      <c r="G42" s="91"/>
      <c r="H42" s="91"/>
      <c r="I42" s="91"/>
      <c r="J42" s="91"/>
      <c r="K42" s="91"/>
    </row>
    <row r="43" spans="3:11" ht="17.25" customHeight="1">
      <c r="C43" s="91"/>
      <c r="D43" s="91"/>
      <c r="E43" s="91"/>
      <c r="F43" s="91"/>
      <c r="G43" s="91"/>
      <c r="H43" s="91"/>
      <c r="I43" s="91"/>
      <c r="J43" s="91"/>
      <c r="K43" s="91"/>
    </row>
    <row r="44" spans="1:11" ht="18" customHeight="1">
      <c r="A44" s="99">
        <v>8</v>
      </c>
      <c r="B44" s="4"/>
      <c r="C44" s="258" t="s">
        <v>139</v>
      </c>
      <c r="D44" s="258"/>
      <c r="E44" s="258"/>
      <c r="F44" s="258"/>
      <c r="G44" s="258"/>
      <c r="H44" s="258"/>
      <c r="I44" s="258"/>
      <c r="J44" s="258"/>
      <c r="K44" s="258"/>
    </row>
    <row r="45" spans="1:11" ht="50.25" customHeight="1">
      <c r="A45" s="23"/>
      <c r="C45" s="100"/>
      <c r="D45" s="101"/>
      <c r="E45" s="102"/>
      <c r="F45" s="103"/>
      <c r="G45" s="104" t="s">
        <v>140</v>
      </c>
      <c r="H45" s="104" t="s">
        <v>141</v>
      </c>
      <c r="I45" s="91"/>
      <c r="J45" s="91"/>
      <c r="K45" s="91"/>
    </row>
    <row r="46" spans="1:11" ht="22.5" customHeight="1">
      <c r="A46" s="23"/>
      <c r="C46" s="7"/>
      <c r="D46" s="105"/>
      <c r="E46" s="105"/>
      <c r="F46" s="105"/>
      <c r="G46" s="106"/>
      <c r="H46" s="107"/>
      <c r="I46" s="91"/>
      <c r="J46" s="91"/>
      <c r="K46" s="91"/>
    </row>
    <row r="47" spans="1:11" ht="22.5" customHeight="1">
      <c r="A47" s="23"/>
      <c r="C47" s="7" t="s">
        <v>142</v>
      </c>
      <c r="D47" s="8"/>
      <c r="E47" s="8"/>
      <c r="F47" s="43"/>
      <c r="G47" s="108">
        <f>207187</f>
        <v>207187</v>
      </c>
      <c r="H47" s="108">
        <f>8851+2.49</f>
        <v>8853.49</v>
      </c>
      <c r="I47" s="91"/>
      <c r="J47" s="91"/>
      <c r="K47" s="91"/>
    </row>
    <row r="48" spans="1:11" ht="22.5" customHeight="1">
      <c r="A48" s="23"/>
      <c r="C48" s="7" t="s">
        <v>143</v>
      </c>
      <c r="D48" s="8"/>
      <c r="E48" s="8"/>
      <c r="F48" s="43"/>
      <c r="G48" s="108">
        <f>224969</f>
        <v>224969</v>
      </c>
      <c r="H48" s="108">
        <f>1000+6.3</f>
        <v>1006.3</v>
      </c>
      <c r="I48" s="91"/>
      <c r="J48" s="91"/>
      <c r="K48" s="91"/>
    </row>
    <row r="49" spans="1:11" ht="22.5" customHeight="1">
      <c r="A49" s="23"/>
      <c r="C49" s="7" t="s">
        <v>144</v>
      </c>
      <c r="D49" s="8"/>
      <c r="E49" s="8"/>
      <c r="F49" s="43"/>
      <c r="G49" s="108">
        <f>111072</f>
        <v>111072</v>
      </c>
      <c r="H49" s="108">
        <f>8585+286-1360</f>
        <v>7511</v>
      </c>
      <c r="I49" s="91"/>
      <c r="J49" s="91"/>
      <c r="K49" s="91"/>
    </row>
    <row r="50" spans="1:11" ht="22.5" customHeight="1">
      <c r="A50" s="23"/>
      <c r="C50" s="7" t="s">
        <v>145</v>
      </c>
      <c r="D50" s="8"/>
      <c r="E50" s="8"/>
      <c r="F50" s="43"/>
      <c r="G50" s="108">
        <f>5762</f>
        <v>5762</v>
      </c>
      <c r="H50" s="108">
        <f>51201+1065</f>
        <v>52266</v>
      </c>
      <c r="I50" s="91" t="s">
        <v>146</v>
      </c>
      <c r="J50" s="91"/>
      <c r="K50" s="91"/>
    </row>
    <row r="51" spans="1:11" ht="9" customHeight="1">
      <c r="A51" s="23"/>
      <c r="C51" s="7"/>
      <c r="D51" s="8"/>
      <c r="E51" s="8"/>
      <c r="F51" s="43"/>
      <c r="G51" s="108"/>
      <c r="H51" s="108"/>
      <c r="I51" s="91"/>
      <c r="J51" s="91"/>
      <c r="K51" s="91"/>
    </row>
    <row r="52" spans="1:11" ht="22.5" customHeight="1">
      <c r="A52" s="23"/>
      <c r="C52" s="7"/>
      <c r="D52" s="8"/>
      <c r="E52" s="8"/>
      <c r="F52" s="43"/>
      <c r="G52" s="109">
        <f>SUM(G47:G51)</f>
        <v>548990</v>
      </c>
      <c r="H52" s="109">
        <f>SUM(H47:H51)</f>
        <v>69636.79000000001</v>
      </c>
      <c r="I52" s="91"/>
      <c r="J52" s="91"/>
      <c r="K52" s="91"/>
    </row>
    <row r="53" spans="1:11" ht="18.75" customHeight="1">
      <c r="A53" s="23"/>
      <c r="C53" s="223" t="s">
        <v>147</v>
      </c>
      <c r="D53" s="224"/>
      <c r="E53" s="224"/>
      <c r="F53" s="225"/>
      <c r="G53" s="114">
        <v>-30631</v>
      </c>
      <c r="H53" s="114">
        <v>-11356</v>
      </c>
      <c r="I53" s="91"/>
      <c r="J53" s="91"/>
      <c r="K53" s="91"/>
    </row>
    <row r="54" spans="1:11" ht="7.5" customHeight="1">
      <c r="A54" s="23"/>
      <c r="C54" s="110"/>
      <c r="D54" s="112"/>
      <c r="E54" s="112"/>
      <c r="F54" s="113"/>
      <c r="G54" s="115"/>
      <c r="H54" s="115"/>
      <c r="I54" s="91"/>
      <c r="J54" s="91"/>
      <c r="K54" s="91"/>
    </row>
    <row r="55" spans="1:11" ht="18.75" customHeight="1">
      <c r="A55" s="23"/>
      <c r="C55" s="110"/>
      <c r="D55" s="112"/>
      <c r="E55" s="112"/>
      <c r="F55" s="113"/>
      <c r="G55" s="109">
        <f>SUM(G52:G53)</f>
        <v>518359</v>
      </c>
      <c r="H55" s="109">
        <f>SUM(H52:H53)</f>
        <v>58280.79000000001</v>
      </c>
      <c r="I55" s="91"/>
      <c r="J55" s="91"/>
      <c r="K55" s="91"/>
    </row>
    <row r="56" spans="1:11" ht="18.75" customHeight="1">
      <c r="A56" s="23"/>
      <c r="C56" s="223" t="s">
        <v>148</v>
      </c>
      <c r="D56" s="224"/>
      <c r="E56" s="224"/>
      <c r="F56" s="225"/>
      <c r="G56" s="116">
        <v>0</v>
      </c>
      <c r="H56" s="116">
        <v>0</v>
      </c>
      <c r="I56" s="91"/>
      <c r="J56" s="91"/>
      <c r="K56" s="91"/>
    </row>
    <row r="57" spans="1:11" ht="7.5" customHeight="1">
      <c r="A57" s="23"/>
      <c r="C57" s="110"/>
      <c r="D57" s="112"/>
      <c r="E57" s="112"/>
      <c r="F57" s="113"/>
      <c r="G57" s="117"/>
      <c r="H57" s="117"/>
      <c r="I57" s="91"/>
      <c r="J57" s="91"/>
      <c r="K57" s="91"/>
    </row>
    <row r="58" spans="1:11" ht="18.75" customHeight="1">
      <c r="A58" s="23"/>
      <c r="C58" s="223"/>
      <c r="D58" s="224"/>
      <c r="E58" s="224"/>
      <c r="F58" s="225"/>
      <c r="G58" s="10"/>
      <c r="H58" s="118"/>
      <c r="I58" s="91"/>
      <c r="J58" s="91"/>
      <c r="K58" s="91"/>
    </row>
    <row r="59" spans="1:11" ht="18.75" customHeight="1">
      <c r="A59" s="23"/>
      <c r="C59" s="119"/>
      <c r="D59" s="120"/>
      <c r="E59" s="120"/>
      <c r="F59" s="121"/>
      <c r="G59" s="122">
        <f>SUM(G55:G57)</f>
        <v>518359</v>
      </c>
      <c r="H59" s="123">
        <f>SUM(H55:H57)</f>
        <v>58280.79000000001</v>
      </c>
      <c r="I59" s="91"/>
      <c r="J59" s="91"/>
      <c r="K59" s="91"/>
    </row>
    <row r="60" spans="1:11" ht="18.75" customHeight="1">
      <c r="A60" s="23"/>
      <c r="C60" s="112"/>
      <c r="D60" s="112"/>
      <c r="E60" s="112"/>
      <c r="F60" s="112"/>
      <c r="G60" s="124"/>
      <c r="H60" s="124"/>
      <c r="I60" s="91"/>
      <c r="J60" s="91"/>
      <c r="K60" s="91"/>
    </row>
    <row r="61" spans="1:11" ht="18.75" customHeight="1">
      <c r="A61" s="23"/>
      <c r="B61" s="1" t="s">
        <v>146</v>
      </c>
      <c r="C61" s="230" t="s">
        <v>149</v>
      </c>
      <c r="D61" s="230"/>
      <c r="E61" s="230"/>
      <c r="F61" s="230"/>
      <c r="G61" s="230"/>
      <c r="H61" s="230"/>
      <c r="I61" s="91"/>
      <c r="J61" s="91"/>
      <c r="K61" s="91"/>
    </row>
    <row r="62" spans="1:11" ht="18.75" customHeight="1">
      <c r="A62" s="23"/>
      <c r="C62" s="112"/>
      <c r="D62" s="112"/>
      <c r="E62" s="112"/>
      <c r="F62" s="112"/>
      <c r="G62" s="112"/>
      <c r="H62" s="91"/>
      <c r="I62" s="91"/>
      <c r="J62" s="91"/>
      <c r="K62" s="91"/>
    </row>
    <row r="63" spans="1:3" ht="15.75">
      <c r="A63" s="4">
        <v>9</v>
      </c>
      <c r="B63" s="4"/>
      <c r="C63" s="4" t="s">
        <v>32</v>
      </c>
    </row>
    <row r="64" spans="3:11" ht="36.75" customHeight="1">
      <c r="C64" s="256" t="s">
        <v>150</v>
      </c>
      <c r="D64" s="256"/>
      <c r="E64" s="256"/>
      <c r="F64" s="256"/>
      <c r="G64" s="256"/>
      <c r="H64" s="256"/>
      <c r="I64" s="256"/>
      <c r="J64" s="256"/>
      <c r="K64" s="256"/>
    </row>
    <row r="65" ht="15.75" hidden="1"/>
    <row r="66" spans="3:10" ht="15.75" hidden="1">
      <c r="C66" s="125"/>
      <c r="D66" s="228"/>
      <c r="E66" s="229"/>
      <c r="F66" s="125" t="s">
        <v>151</v>
      </c>
      <c r="G66" s="125" t="s">
        <v>152</v>
      </c>
      <c r="H66" s="125" t="s">
        <v>153</v>
      </c>
      <c r="I66" s="228"/>
      <c r="J66" s="229"/>
    </row>
    <row r="67" spans="3:10" ht="15.75" hidden="1">
      <c r="C67" s="126"/>
      <c r="D67" s="263" t="s">
        <v>154</v>
      </c>
      <c r="E67" s="264"/>
      <c r="F67" s="126" t="s">
        <v>155</v>
      </c>
      <c r="G67" s="126" t="s">
        <v>155</v>
      </c>
      <c r="H67" s="126" t="s">
        <v>155</v>
      </c>
      <c r="I67" s="263" t="s">
        <v>75</v>
      </c>
      <c r="J67" s="264"/>
    </row>
    <row r="68" spans="3:10" ht="15.75" hidden="1">
      <c r="C68" s="126" t="s">
        <v>156</v>
      </c>
      <c r="D68" s="263" t="s">
        <v>157</v>
      </c>
      <c r="E68" s="264"/>
      <c r="F68" s="126" t="s">
        <v>158</v>
      </c>
      <c r="G68" s="126" t="s">
        <v>158</v>
      </c>
      <c r="H68" s="126" t="s">
        <v>158</v>
      </c>
      <c r="I68" s="263" t="s">
        <v>159</v>
      </c>
      <c r="J68" s="264"/>
    </row>
    <row r="69" spans="3:10" ht="18.75" customHeight="1" hidden="1">
      <c r="C69" s="127"/>
      <c r="D69" s="265" t="s">
        <v>160</v>
      </c>
      <c r="E69" s="221"/>
      <c r="F69" s="127" t="s">
        <v>161</v>
      </c>
      <c r="G69" s="127" t="s">
        <v>161</v>
      </c>
      <c r="H69" s="127" t="s">
        <v>161</v>
      </c>
      <c r="I69" s="265" t="s">
        <v>161</v>
      </c>
      <c r="J69" s="221"/>
    </row>
    <row r="70" spans="3:10" ht="7.5" customHeight="1" hidden="1">
      <c r="C70" s="106"/>
      <c r="D70" s="7"/>
      <c r="E70" s="9"/>
      <c r="F70" s="128"/>
      <c r="G70" s="128"/>
      <c r="H70" s="128"/>
      <c r="I70" s="7"/>
      <c r="J70" s="9"/>
    </row>
    <row r="71" spans="3:10" ht="15.75" customHeight="1" hidden="1">
      <c r="C71" s="106" t="s">
        <v>162</v>
      </c>
      <c r="D71" s="129">
        <v>24000</v>
      </c>
      <c r="E71" s="9"/>
      <c r="F71" s="130">
        <v>1.42</v>
      </c>
      <c r="G71" s="130">
        <v>1.58</v>
      </c>
      <c r="H71" s="130">
        <v>1.4892</v>
      </c>
      <c r="I71" s="129">
        <v>35740</v>
      </c>
      <c r="J71" s="9"/>
    </row>
    <row r="72" spans="3:10" ht="15.75" customHeight="1" hidden="1">
      <c r="C72" s="106" t="s">
        <v>163</v>
      </c>
      <c r="D72" s="129">
        <v>17000</v>
      </c>
      <c r="E72" s="9"/>
      <c r="F72" s="130">
        <v>1.51</v>
      </c>
      <c r="G72" s="130">
        <v>1.58</v>
      </c>
      <c r="H72" s="130">
        <v>1.5306</v>
      </c>
      <c r="I72" s="129">
        <v>26021</v>
      </c>
      <c r="J72" s="9"/>
    </row>
    <row r="73" spans="3:10" ht="7.5" customHeight="1" hidden="1">
      <c r="C73" s="131"/>
      <c r="D73" s="5"/>
      <c r="E73" s="6"/>
      <c r="F73" s="132"/>
      <c r="G73" s="132"/>
      <c r="H73" s="132"/>
      <c r="I73" s="5"/>
      <c r="J73" s="133"/>
    </row>
    <row r="74" spans="3:10" ht="15.75" customHeight="1">
      <c r="C74" s="8"/>
      <c r="D74" s="105"/>
      <c r="E74" s="105"/>
      <c r="F74" s="105"/>
      <c r="G74" s="105"/>
      <c r="H74" s="105"/>
      <c r="I74" s="105"/>
      <c r="J74" s="8"/>
    </row>
    <row r="75" ht="15.75"/>
    <row r="76" spans="1:3" ht="15.75">
      <c r="A76" s="4">
        <v>10</v>
      </c>
      <c r="B76" s="4"/>
      <c r="C76" s="4" t="s">
        <v>164</v>
      </c>
    </row>
    <row r="77" spans="1:11" ht="129.75" customHeight="1">
      <c r="A77" s="4"/>
      <c r="B77" s="4"/>
      <c r="C77" s="222" t="s">
        <v>268</v>
      </c>
      <c r="D77" s="222"/>
      <c r="E77" s="222"/>
      <c r="F77" s="222"/>
      <c r="G77" s="222"/>
      <c r="H77" s="222"/>
      <c r="I77" s="222"/>
      <c r="J77" s="222"/>
      <c r="K77" s="222"/>
    </row>
    <row r="78" spans="1:11" ht="16.5" customHeight="1" hidden="1">
      <c r="A78" s="4"/>
      <c r="B78" s="4"/>
      <c r="C78" s="95"/>
      <c r="D78" s="95"/>
      <c r="E78" s="95"/>
      <c r="F78" s="95"/>
      <c r="G78" s="95"/>
      <c r="H78" s="95"/>
      <c r="I78" s="95"/>
      <c r="J78" s="134"/>
      <c r="K78" s="134"/>
    </row>
    <row r="79" spans="2:9" ht="18" customHeight="1">
      <c r="B79" s="135"/>
      <c r="C79" s="254" t="s">
        <v>165</v>
      </c>
      <c r="D79" s="254"/>
      <c r="E79" s="254"/>
      <c r="F79" s="254"/>
      <c r="G79" s="254"/>
      <c r="H79" s="254"/>
      <c r="I79" s="254"/>
    </row>
    <row r="80" spans="1:11" ht="14.25" customHeight="1">
      <c r="A80" s="259" t="s">
        <v>166</v>
      </c>
      <c r="B80" s="259"/>
      <c r="C80" s="259"/>
      <c r="D80" s="259"/>
      <c r="E80" s="259"/>
      <c r="F80" s="259"/>
      <c r="G80" s="259"/>
      <c r="H80" s="259"/>
      <c r="I80" s="259"/>
      <c r="J80" s="94"/>
      <c r="K80" s="94"/>
    </row>
    <row r="81" spans="2:11" ht="14.25" customHeight="1">
      <c r="B81" s="135"/>
      <c r="C81" s="94"/>
      <c r="D81" s="94"/>
      <c r="E81" s="94"/>
      <c r="F81" s="94"/>
      <c r="G81" s="94"/>
      <c r="H81" s="94"/>
      <c r="I81" s="94"/>
      <c r="J81" s="94"/>
      <c r="K81" s="94"/>
    </row>
    <row r="82" spans="2:11" ht="14.25" customHeight="1">
      <c r="B82" s="135"/>
      <c r="C82" s="4"/>
      <c r="D82" s="136"/>
      <c r="E82" s="136"/>
      <c r="F82" s="136"/>
      <c r="G82" s="136"/>
      <c r="H82" s="136"/>
      <c r="I82" s="136"/>
      <c r="J82" s="94"/>
      <c r="K82" s="94"/>
    </row>
    <row r="83" spans="1:11" ht="64.5" customHeight="1" hidden="1">
      <c r="A83" s="97"/>
      <c r="C83" s="220"/>
      <c r="D83" s="220"/>
      <c r="E83" s="220"/>
      <c r="F83" s="220"/>
      <c r="G83" s="220"/>
      <c r="H83" s="220"/>
      <c r="I83" s="220"/>
      <c r="J83" s="85"/>
      <c r="K83" s="85"/>
    </row>
    <row r="84" spans="1:3" ht="15.75">
      <c r="A84" s="4">
        <v>11</v>
      </c>
      <c r="B84" s="4"/>
      <c r="C84" s="4" t="s">
        <v>167</v>
      </c>
    </row>
    <row r="85" spans="3:11" ht="18.75" customHeight="1">
      <c r="C85" s="231" t="s">
        <v>168</v>
      </c>
      <c r="D85" s="231"/>
      <c r="E85" s="231"/>
      <c r="F85" s="231"/>
      <c r="G85" s="231"/>
      <c r="H85" s="231"/>
      <c r="I85" s="231"/>
      <c r="J85" s="231"/>
      <c r="K85" s="231"/>
    </row>
    <row r="86" ht="15.75">
      <c r="I86" s="13"/>
    </row>
    <row r="87" spans="1:3" ht="15" customHeight="1">
      <c r="A87" s="4">
        <v>12</v>
      </c>
      <c r="B87" s="4"/>
      <c r="C87" s="4" t="s">
        <v>169</v>
      </c>
    </row>
    <row r="88" spans="3:11" ht="33.75" customHeight="1">
      <c r="C88" s="256" t="s">
        <v>170</v>
      </c>
      <c r="D88" s="256"/>
      <c r="E88" s="256"/>
      <c r="F88" s="256"/>
      <c r="G88" s="256"/>
      <c r="H88" s="256"/>
      <c r="I88" s="256"/>
      <c r="J88" s="256"/>
      <c r="K88" s="256"/>
    </row>
    <row r="89" spans="3:11" ht="18" customHeight="1">
      <c r="C89" s="91"/>
      <c r="D89" s="91"/>
      <c r="E89" s="91"/>
      <c r="F89" s="91"/>
      <c r="G89" s="91"/>
      <c r="H89" s="91"/>
      <c r="I89" s="91"/>
      <c r="J89" s="91"/>
      <c r="K89" s="91"/>
    </row>
    <row r="90" spans="1:3" ht="18" customHeight="1">
      <c r="A90" s="4">
        <v>13</v>
      </c>
      <c r="B90" s="4"/>
      <c r="C90" s="4" t="s">
        <v>171</v>
      </c>
    </row>
    <row r="91" spans="3:11" ht="18" customHeight="1">
      <c r="C91" s="256" t="s">
        <v>172</v>
      </c>
      <c r="D91" s="256"/>
      <c r="E91" s="256"/>
      <c r="F91" s="256"/>
      <c r="G91" s="256"/>
      <c r="H91" s="256"/>
      <c r="I91" s="256"/>
      <c r="J91" s="256"/>
      <c r="K91" s="256"/>
    </row>
    <row r="92" spans="3:11" ht="18" customHeight="1">
      <c r="C92" s="91"/>
      <c r="D92" s="91"/>
      <c r="E92" s="91"/>
      <c r="F92" s="91"/>
      <c r="G92" s="91"/>
      <c r="H92" s="91"/>
      <c r="I92" s="138" t="s">
        <v>10</v>
      </c>
      <c r="J92" s="91"/>
      <c r="K92" s="91"/>
    </row>
    <row r="93" spans="3:11" ht="18" customHeight="1">
      <c r="C93" s="91"/>
      <c r="D93" s="91"/>
      <c r="E93" s="91"/>
      <c r="F93" s="91"/>
      <c r="G93" s="91"/>
      <c r="H93" s="91"/>
      <c r="I93" s="91"/>
      <c r="J93" s="91"/>
      <c r="K93" s="91"/>
    </row>
    <row r="94" spans="3:11" ht="18" customHeight="1">
      <c r="C94" s="256"/>
      <c r="D94" s="256"/>
      <c r="E94" s="256"/>
      <c r="F94" s="256"/>
      <c r="G94" s="256"/>
      <c r="H94" s="256"/>
      <c r="I94" s="256"/>
      <c r="J94" s="256"/>
      <c r="K94" s="256"/>
    </row>
    <row r="95" spans="3:11" ht="18" customHeight="1">
      <c r="C95" s="256" t="s">
        <v>173</v>
      </c>
      <c r="D95" s="256"/>
      <c r="E95" s="256"/>
      <c r="F95" s="256"/>
      <c r="G95" s="256"/>
      <c r="H95" s="91"/>
      <c r="I95" s="139" t="s">
        <v>174</v>
      </c>
      <c r="J95" s="85"/>
      <c r="K95" s="85"/>
    </row>
    <row r="96" spans="3:11" ht="18" customHeight="1">
      <c r="C96" s="256" t="s">
        <v>175</v>
      </c>
      <c r="D96" s="256"/>
      <c r="E96" s="256"/>
      <c r="F96" s="256"/>
      <c r="G96" s="256"/>
      <c r="H96" s="91"/>
      <c r="I96" s="139" t="s">
        <v>176</v>
      </c>
      <c r="J96" s="85"/>
      <c r="K96" s="85"/>
    </row>
    <row r="97" spans="3:11" ht="18" customHeight="1">
      <c r="C97" s="91"/>
      <c r="D97" s="91"/>
      <c r="E97" s="91"/>
      <c r="F97" s="91"/>
      <c r="G97" s="91"/>
      <c r="H97" s="91"/>
      <c r="I97" s="140"/>
      <c r="J97" s="85"/>
      <c r="K97" s="85"/>
    </row>
    <row r="98" spans="3:11" ht="18" customHeight="1" thickBot="1">
      <c r="C98" s="91"/>
      <c r="D98" s="91"/>
      <c r="E98" s="91"/>
      <c r="F98" s="91"/>
      <c r="G98" s="91"/>
      <c r="H98" s="91"/>
      <c r="I98" s="141" t="s">
        <v>177</v>
      </c>
      <c r="J98" s="85"/>
      <c r="K98" s="85"/>
    </row>
    <row r="99" ht="18" customHeight="1" thickTop="1"/>
    <row r="100" spans="1:3" ht="18" customHeight="1">
      <c r="A100" s="4">
        <v>14</v>
      </c>
      <c r="B100" s="4"/>
      <c r="C100" s="4" t="s">
        <v>178</v>
      </c>
    </row>
    <row r="101" ht="18" customHeight="1"/>
    <row r="102" ht="18" customHeight="1">
      <c r="I102" s="41" t="str">
        <f>I92</f>
        <v>RM'000</v>
      </c>
    </row>
    <row r="103" spans="3:9" ht="18" customHeight="1">
      <c r="C103" s="142" t="s">
        <v>179</v>
      </c>
      <c r="D103" s="143"/>
      <c r="E103" s="144"/>
      <c r="F103" s="145"/>
      <c r="G103" s="145"/>
      <c r="H103" s="145"/>
      <c r="I103" s="146" t="s">
        <v>180</v>
      </c>
    </row>
    <row r="104" spans="3:11" ht="18" customHeight="1">
      <c r="C104" s="91"/>
      <c r="D104" s="91"/>
      <c r="E104" s="91"/>
      <c r="F104" s="91"/>
      <c r="G104" s="91"/>
      <c r="H104" s="91"/>
      <c r="I104" s="91"/>
      <c r="J104" s="91"/>
      <c r="K104" s="91"/>
    </row>
    <row r="105" spans="3:11" ht="18" customHeight="1">
      <c r="C105" s="91"/>
      <c r="D105" s="91"/>
      <c r="E105" s="91"/>
      <c r="F105" s="91"/>
      <c r="G105" s="91"/>
      <c r="H105" s="91"/>
      <c r="I105" s="91"/>
      <c r="J105" s="91"/>
      <c r="K105" s="91"/>
    </row>
    <row r="106" spans="1:11" ht="18" customHeight="1">
      <c r="A106" s="4">
        <v>15</v>
      </c>
      <c r="B106" s="4"/>
      <c r="C106" s="258" t="s">
        <v>47</v>
      </c>
      <c r="D106" s="258"/>
      <c r="E106" s="258"/>
      <c r="F106" s="258"/>
      <c r="G106" s="258"/>
      <c r="H106" s="258"/>
      <c r="I106" s="258"/>
      <c r="J106" s="258"/>
      <c r="K106" s="258"/>
    </row>
    <row r="107" spans="3:11" ht="18" customHeight="1">
      <c r="C107" s="256" t="s">
        <v>181</v>
      </c>
      <c r="D107" s="256"/>
      <c r="E107" s="256"/>
      <c r="F107" s="256"/>
      <c r="G107" s="256"/>
      <c r="H107" s="256"/>
      <c r="I107" s="256"/>
      <c r="J107" s="256"/>
      <c r="K107" s="256"/>
    </row>
    <row r="108" spans="3:11" ht="18" customHeight="1">
      <c r="C108" s="91"/>
      <c r="D108" s="91"/>
      <c r="E108" s="91"/>
      <c r="F108" s="91"/>
      <c r="G108" s="91"/>
      <c r="H108" s="91"/>
      <c r="I108" s="91"/>
      <c r="J108" s="91"/>
      <c r="K108" s="91"/>
    </row>
    <row r="109" spans="3:11" ht="18" customHeight="1">
      <c r="C109" s="91"/>
      <c r="D109" s="91"/>
      <c r="E109" s="91"/>
      <c r="F109" s="91"/>
      <c r="G109" s="91"/>
      <c r="H109" s="137" t="s">
        <v>182</v>
      </c>
      <c r="I109" s="138" t="s">
        <v>183</v>
      </c>
      <c r="J109" s="91"/>
      <c r="K109" s="91"/>
    </row>
    <row r="110" spans="3:11" ht="18" customHeight="1">
      <c r="C110" s="91"/>
      <c r="D110" s="91"/>
      <c r="E110" s="91"/>
      <c r="F110" s="91"/>
      <c r="G110" s="91"/>
      <c r="H110" s="137">
        <v>2002</v>
      </c>
      <c r="I110" s="138">
        <v>2002</v>
      </c>
      <c r="J110" s="91"/>
      <c r="K110" s="91"/>
    </row>
    <row r="111" spans="3:11" ht="18" customHeight="1">
      <c r="C111" s="91"/>
      <c r="D111" s="91"/>
      <c r="E111" s="91"/>
      <c r="F111" s="91"/>
      <c r="G111" s="91"/>
      <c r="H111" s="147" t="s">
        <v>10</v>
      </c>
      <c r="I111" s="41" t="s">
        <v>10</v>
      </c>
      <c r="J111" s="91"/>
      <c r="K111" s="91"/>
    </row>
    <row r="112" spans="3:11" ht="18" customHeight="1">
      <c r="C112" s="91"/>
      <c r="D112" s="91"/>
      <c r="E112" s="91"/>
      <c r="F112" s="91"/>
      <c r="G112" s="91"/>
      <c r="H112" s="137"/>
      <c r="I112" s="138"/>
      <c r="J112" s="91"/>
      <c r="K112" s="91"/>
    </row>
    <row r="113" spans="3:11" ht="18" customHeight="1">
      <c r="C113" s="91" t="s">
        <v>47</v>
      </c>
      <c r="D113" s="91"/>
      <c r="E113" s="91"/>
      <c r="F113" s="91"/>
      <c r="G113" s="91"/>
      <c r="H113" s="147"/>
      <c r="I113" s="148"/>
      <c r="J113" s="91"/>
      <c r="K113" s="91"/>
    </row>
    <row r="114" spans="3:11" ht="18" customHeight="1">
      <c r="C114" s="256" t="s">
        <v>184</v>
      </c>
      <c r="D114" s="256"/>
      <c r="E114" s="256"/>
      <c r="F114" s="256"/>
      <c r="G114" s="256"/>
      <c r="H114" s="149">
        <f>I114-9243</f>
        <v>-5115</v>
      </c>
      <c r="I114" s="148">
        <v>4128</v>
      </c>
      <c r="J114" s="91"/>
      <c r="K114" s="91"/>
    </row>
    <row r="115" spans="3:11" ht="18" customHeight="1">
      <c r="C115" s="256" t="s">
        <v>185</v>
      </c>
      <c r="D115" s="256"/>
      <c r="E115" s="256"/>
      <c r="F115" s="256"/>
      <c r="G115" s="256"/>
      <c r="H115" s="147"/>
      <c r="I115" s="148"/>
      <c r="J115" s="91"/>
      <c r="K115" s="91"/>
    </row>
    <row r="116" spans="3:11" ht="18" customHeight="1">
      <c r="C116" s="111" t="s">
        <v>186</v>
      </c>
      <c r="D116" s="91"/>
      <c r="E116" s="91"/>
      <c r="F116" s="91"/>
      <c r="G116" s="91"/>
      <c r="H116" s="150" t="s">
        <v>187</v>
      </c>
      <c r="I116" s="148">
        <v>1098</v>
      </c>
      <c r="J116" s="91"/>
      <c r="K116" s="91"/>
    </row>
    <row r="117" spans="3:11" ht="18" customHeight="1">
      <c r="C117" s="256" t="s">
        <v>188</v>
      </c>
      <c r="D117" s="256"/>
      <c r="E117" s="256"/>
      <c r="F117" s="256"/>
      <c r="G117" s="256"/>
      <c r="H117" s="149">
        <f>I117-(-4887)</f>
        <v>3693</v>
      </c>
      <c r="I117" s="151">
        <v>-1194</v>
      </c>
      <c r="J117" s="91"/>
      <c r="K117" s="91"/>
    </row>
    <row r="118" spans="3:11" ht="18" customHeight="1">
      <c r="C118" s="233" t="s">
        <v>185</v>
      </c>
      <c r="D118" s="233"/>
      <c r="E118" s="233"/>
      <c r="F118" s="233"/>
      <c r="G118" s="233"/>
      <c r="H118" s="149">
        <v>212</v>
      </c>
      <c r="I118" s="148">
        <v>212</v>
      </c>
      <c r="J118" s="91"/>
      <c r="K118" s="91"/>
    </row>
    <row r="119" spans="3:11" ht="18" customHeight="1">
      <c r="C119" s="111" t="s">
        <v>189</v>
      </c>
      <c r="D119" s="111"/>
      <c r="E119" s="111"/>
      <c r="F119" s="111"/>
      <c r="G119" s="111"/>
      <c r="H119" s="152">
        <v>0</v>
      </c>
      <c r="I119" s="153">
        <v>132</v>
      </c>
      <c r="J119" s="91"/>
      <c r="K119" s="91"/>
    </row>
    <row r="120" spans="3:11" ht="18" customHeight="1">
      <c r="C120" s="91"/>
      <c r="D120" s="91"/>
      <c r="E120" s="91"/>
      <c r="F120" s="91"/>
      <c r="G120" s="91"/>
      <c r="H120" s="154"/>
      <c r="I120" s="148"/>
      <c r="J120" s="91"/>
      <c r="K120" s="91"/>
    </row>
    <row r="121" spans="3:11" ht="18" customHeight="1" thickBot="1">
      <c r="C121" s="91"/>
      <c r="D121" s="91"/>
      <c r="E121" s="91"/>
      <c r="F121" s="91"/>
      <c r="G121" s="155"/>
      <c r="H121" s="156">
        <f>SUM(H114:H120)+1098</f>
        <v>-112</v>
      </c>
      <c r="I121" s="156">
        <f>SUM(I114:I119)</f>
        <v>4376</v>
      </c>
      <c r="J121" s="91"/>
      <c r="K121" s="91"/>
    </row>
    <row r="122" spans="3:11" ht="18" customHeight="1" thickTop="1">
      <c r="C122" s="91"/>
      <c r="D122" s="91"/>
      <c r="E122" s="91"/>
      <c r="F122" s="91"/>
      <c r="G122" s="91"/>
      <c r="H122" s="157"/>
      <c r="I122" s="158"/>
      <c r="J122" s="91"/>
      <c r="K122" s="91"/>
    </row>
    <row r="123" spans="3:11" ht="54" customHeight="1">
      <c r="C123" s="256" t="s">
        <v>269</v>
      </c>
      <c r="D123" s="256"/>
      <c r="E123" s="256"/>
      <c r="F123" s="256"/>
      <c r="G123" s="256"/>
      <c r="H123" s="256"/>
      <c r="I123" s="256"/>
      <c r="J123" s="91"/>
      <c r="K123" s="91"/>
    </row>
    <row r="124" spans="3:11" ht="18" customHeight="1">
      <c r="C124" s="91"/>
      <c r="D124" s="91"/>
      <c r="E124" s="91"/>
      <c r="F124" s="91"/>
      <c r="G124" s="91"/>
      <c r="H124" s="91"/>
      <c r="I124" s="91"/>
      <c r="J124" s="91"/>
      <c r="K124" s="91"/>
    </row>
    <row r="125" spans="3:11" ht="18" customHeight="1">
      <c r="C125" s="91"/>
      <c r="D125" s="91"/>
      <c r="E125" s="91"/>
      <c r="F125" s="91"/>
      <c r="G125" s="91"/>
      <c r="H125" s="91"/>
      <c r="I125" s="91"/>
      <c r="J125" s="91"/>
      <c r="K125" s="91"/>
    </row>
    <row r="126" spans="1:11" ht="18" customHeight="1">
      <c r="A126" s="259" t="s">
        <v>190</v>
      </c>
      <c r="B126" s="259"/>
      <c r="C126" s="259"/>
      <c r="D126" s="259"/>
      <c r="E126" s="259"/>
      <c r="F126" s="259"/>
      <c r="G126" s="259"/>
      <c r="H126" s="259"/>
      <c r="I126" s="259"/>
      <c r="J126" s="91"/>
      <c r="K126" s="91"/>
    </row>
    <row r="127" spans="3:11" ht="18" customHeight="1">
      <c r="C127" s="91"/>
      <c r="D127" s="91"/>
      <c r="E127" s="91"/>
      <c r="F127" s="91"/>
      <c r="G127" s="91"/>
      <c r="H127" s="91"/>
      <c r="I127" s="91"/>
      <c r="J127" s="91"/>
      <c r="K127" s="91"/>
    </row>
    <row r="128" spans="3:11" ht="18" customHeight="1">
      <c r="C128" s="91"/>
      <c r="D128" s="91"/>
      <c r="E128" s="91"/>
      <c r="F128" s="91"/>
      <c r="G128" s="91"/>
      <c r="H128" s="91"/>
      <c r="I128" s="91"/>
      <c r="J128" s="91"/>
      <c r="K128" s="91"/>
    </row>
    <row r="129" spans="1:3" ht="18" customHeight="1">
      <c r="A129" s="4">
        <v>16</v>
      </c>
      <c r="B129" s="4"/>
      <c r="C129" s="4" t="s">
        <v>191</v>
      </c>
    </row>
    <row r="130" spans="1:11" ht="18" customHeight="1">
      <c r="A130" s="99"/>
      <c r="B130" s="99"/>
      <c r="C130" s="257" t="s">
        <v>192</v>
      </c>
      <c r="D130" s="257"/>
      <c r="E130" s="257"/>
      <c r="F130" s="257"/>
      <c r="G130" s="257"/>
      <c r="H130" s="257"/>
      <c r="I130" s="257"/>
      <c r="J130" s="257"/>
      <c r="K130" s="257"/>
    </row>
    <row r="131" spans="3:11" ht="18" customHeight="1">
      <c r="C131" s="256"/>
      <c r="D131" s="256"/>
      <c r="E131" s="256"/>
      <c r="F131" s="256"/>
      <c r="G131" s="256"/>
      <c r="H131" s="256"/>
      <c r="I131" s="256"/>
      <c r="J131" s="256"/>
      <c r="K131" s="256"/>
    </row>
    <row r="132" spans="3:11" ht="18" customHeight="1">
      <c r="C132" s="30"/>
      <c r="D132" s="30"/>
      <c r="E132" s="30"/>
      <c r="F132" s="30"/>
      <c r="G132" s="30"/>
      <c r="H132" s="41" t="s">
        <v>182</v>
      </c>
      <c r="I132" s="41" t="s">
        <v>183</v>
      </c>
      <c r="J132" s="91"/>
      <c r="K132" s="91"/>
    </row>
    <row r="133" spans="3:11" ht="18" customHeight="1">
      <c r="C133" s="30"/>
      <c r="D133" s="30"/>
      <c r="E133" s="30"/>
      <c r="F133" s="30"/>
      <c r="G133" s="30"/>
      <c r="H133" s="41">
        <v>2002</v>
      </c>
      <c r="I133" s="41">
        <v>2002</v>
      </c>
      <c r="J133" s="91"/>
      <c r="K133" s="91"/>
    </row>
    <row r="134" spans="3:11" ht="18" customHeight="1">
      <c r="C134" s="30"/>
      <c r="D134" s="30"/>
      <c r="E134" s="30"/>
      <c r="F134" s="30"/>
      <c r="G134" s="30"/>
      <c r="H134" s="41" t="s">
        <v>10</v>
      </c>
      <c r="I134" s="41" t="s">
        <v>10</v>
      </c>
      <c r="J134" s="91"/>
      <c r="K134" s="91"/>
    </row>
    <row r="135" spans="3:11" ht="18" customHeight="1">
      <c r="C135" s="30"/>
      <c r="D135" s="30"/>
      <c r="E135" s="30"/>
      <c r="F135" s="30"/>
      <c r="G135" s="30"/>
      <c r="H135" s="138"/>
      <c r="I135" s="138"/>
      <c r="J135" s="91"/>
      <c r="K135" s="91"/>
    </row>
    <row r="136" spans="3:11" ht="18" customHeight="1">
      <c r="C136" s="1" t="s">
        <v>193</v>
      </c>
      <c r="D136" s="30"/>
      <c r="E136" s="30"/>
      <c r="F136" s="30"/>
      <c r="G136" s="30"/>
      <c r="H136" s="146">
        <v>0</v>
      </c>
      <c r="I136" s="146" t="s">
        <v>266</v>
      </c>
      <c r="J136" s="91"/>
      <c r="K136" s="91"/>
    </row>
    <row r="137" spans="3:11" ht="18" customHeight="1">
      <c r="C137" s="1" t="s">
        <v>194</v>
      </c>
      <c r="D137" s="30"/>
      <c r="E137" s="30"/>
      <c r="F137" s="30"/>
      <c r="G137" s="30"/>
      <c r="H137" s="159">
        <v>0</v>
      </c>
      <c r="I137" s="150" t="s">
        <v>195</v>
      </c>
      <c r="J137" s="91"/>
      <c r="K137" s="91"/>
    </row>
    <row r="138" spans="3:11" ht="18" customHeight="1" thickBot="1">
      <c r="C138" s="30"/>
      <c r="D138" s="30"/>
      <c r="E138" s="30"/>
      <c r="F138" s="30"/>
      <c r="G138" s="30"/>
      <c r="H138" s="160"/>
      <c r="I138" s="160"/>
      <c r="J138" s="91"/>
      <c r="K138" s="91"/>
    </row>
    <row r="139" spans="3:11" ht="18" customHeight="1" thickTop="1">
      <c r="C139" s="30"/>
      <c r="D139" s="30"/>
      <c r="E139" s="30"/>
      <c r="F139" s="30"/>
      <c r="G139" s="30"/>
      <c r="H139" s="8"/>
      <c r="I139" s="8"/>
      <c r="J139" s="91"/>
      <c r="K139" s="91"/>
    </row>
    <row r="140" spans="3:11" ht="18" customHeight="1">
      <c r="C140" s="30"/>
      <c r="D140" s="30"/>
      <c r="E140" s="30"/>
      <c r="F140" s="30"/>
      <c r="G140" s="30"/>
      <c r="H140" s="8"/>
      <c r="I140" s="8"/>
      <c r="J140" s="91"/>
      <c r="K140" s="91"/>
    </row>
    <row r="141" spans="1:3" ht="18" customHeight="1">
      <c r="A141" s="4">
        <v>17</v>
      </c>
      <c r="C141" s="4" t="s">
        <v>196</v>
      </c>
    </row>
    <row r="142" spans="1:11" ht="18" customHeight="1">
      <c r="A142" s="13" t="s">
        <v>197</v>
      </c>
      <c r="C142" s="254" t="s">
        <v>198</v>
      </c>
      <c r="D142" s="254"/>
      <c r="E142" s="254"/>
      <c r="F142" s="254"/>
      <c r="G142" s="254"/>
      <c r="H142" s="254"/>
      <c r="I142" s="254"/>
      <c r="J142" s="254"/>
      <c r="K142" s="254"/>
    </row>
    <row r="143" spans="1:11" ht="18" customHeight="1">
      <c r="A143" s="13"/>
      <c r="C143" s="52"/>
      <c r="D143" s="52"/>
      <c r="E143" s="52"/>
      <c r="F143" s="52"/>
      <c r="G143" s="52"/>
      <c r="H143" s="52"/>
      <c r="I143" s="41"/>
      <c r="J143" s="52"/>
      <c r="K143" s="52"/>
    </row>
    <row r="144" spans="1:11" ht="18" customHeight="1">
      <c r="A144" s="13"/>
      <c r="H144" s="41" t="s">
        <v>182</v>
      </c>
      <c r="I144" s="41" t="str">
        <f>I132</f>
        <v>Year</v>
      </c>
      <c r="J144" s="52"/>
      <c r="K144" s="52"/>
    </row>
    <row r="145" spans="1:11" ht="18" customHeight="1">
      <c r="A145" s="13"/>
      <c r="H145" s="41">
        <v>2002</v>
      </c>
      <c r="I145" s="41">
        <v>2002</v>
      </c>
      <c r="J145" s="52"/>
      <c r="K145" s="52"/>
    </row>
    <row r="146" spans="1:11" ht="18" customHeight="1">
      <c r="A146" s="13"/>
      <c r="H146" s="41" t="s">
        <v>10</v>
      </c>
      <c r="I146" s="41" t="s">
        <v>10</v>
      </c>
      <c r="J146" s="52"/>
      <c r="K146" s="52"/>
    </row>
    <row r="147" spans="1:11" ht="18" customHeight="1">
      <c r="A147" s="13"/>
      <c r="I147" s="41"/>
      <c r="J147" s="52"/>
      <c r="K147" s="52"/>
    </row>
    <row r="148" spans="1:11" ht="18" customHeight="1">
      <c r="A148" s="13"/>
      <c r="C148" s="1" t="s">
        <v>199</v>
      </c>
      <c r="H148" s="161" t="s">
        <v>200</v>
      </c>
      <c r="I148" s="161" t="s">
        <v>266</v>
      </c>
      <c r="J148" s="52"/>
      <c r="K148" s="52"/>
    </row>
    <row r="149" spans="1:11" ht="18" customHeight="1">
      <c r="A149" s="13"/>
      <c r="C149" s="1" t="s">
        <v>201</v>
      </c>
      <c r="H149" s="162">
        <v>0</v>
      </c>
      <c r="I149" s="161" t="s">
        <v>202</v>
      </c>
      <c r="J149" s="52"/>
      <c r="K149" s="52"/>
    </row>
    <row r="150" spans="1:11" ht="18" customHeight="1">
      <c r="A150" s="13"/>
      <c r="C150" s="1" t="s">
        <v>203</v>
      </c>
      <c r="H150" s="162">
        <v>0</v>
      </c>
      <c r="I150" s="163" t="s">
        <v>204</v>
      </c>
      <c r="J150" s="52"/>
      <c r="K150" s="52"/>
    </row>
    <row r="151" spans="8:9" ht="18" customHeight="1" thickBot="1">
      <c r="H151" s="164"/>
      <c r="I151" s="164"/>
    </row>
    <row r="152" spans="8:9" ht="18" customHeight="1" thickTop="1">
      <c r="H152" s="8"/>
      <c r="I152" s="165"/>
    </row>
    <row r="153" spans="1:3" ht="18" customHeight="1">
      <c r="A153" s="13" t="s">
        <v>205</v>
      </c>
      <c r="C153" s="1" t="s">
        <v>206</v>
      </c>
    </row>
    <row r="154" ht="18" customHeight="1">
      <c r="A154" s="13"/>
    </row>
    <row r="155" spans="1:9" ht="18" customHeight="1">
      <c r="A155" s="13"/>
      <c r="I155" s="41" t="s">
        <v>10</v>
      </c>
    </row>
    <row r="156" spans="1:9" ht="18" customHeight="1">
      <c r="A156" s="13"/>
      <c r="I156" s="41"/>
    </row>
    <row r="157" spans="1:9" ht="18" customHeight="1">
      <c r="A157" s="13"/>
      <c r="C157" s="1" t="s">
        <v>207</v>
      </c>
      <c r="I157" s="166">
        <v>103271</v>
      </c>
    </row>
    <row r="158" spans="1:9" ht="18" customHeight="1">
      <c r="A158" s="13"/>
      <c r="C158" s="1" t="s">
        <v>208</v>
      </c>
      <c r="I158" s="167"/>
    </row>
    <row r="159" spans="1:9" ht="18" customHeight="1">
      <c r="A159" s="13"/>
      <c r="I159" s="41"/>
    </row>
    <row r="160" spans="1:9" ht="18" customHeight="1" thickBot="1">
      <c r="A160" s="13"/>
      <c r="C160" s="1" t="s">
        <v>209</v>
      </c>
      <c r="I160" s="168">
        <f>+I157+K158</f>
        <v>103271</v>
      </c>
    </row>
    <row r="161" spans="1:9" ht="18" customHeight="1" thickTop="1">
      <c r="A161" s="13"/>
      <c r="I161" s="41"/>
    </row>
    <row r="162" spans="3:9" ht="18" customHeight="1" thickBot="1">
      <c r="C162" s="1" t="s">
        <v>210</v>
      </c>
      <c r="I162" s="169">
        <v>131905</v>
      </c>
    </row>
    <row r="163" spans="6:9" ht="18" customHeight="1" thickTop="1">
      <c r="F163" s="1" t="s">
        <v>129</v>
      </c>
      <c r="I163" s="170"/>
    </row>
    <row r="164" ht="18" customHeight="1">
      <c r="I164" s="170"/>
    </row>
    <row r="165" spans="1:9" ht="18" customHeight="1">
      <c r="A165" s="259" t="s">
        <v>211</v>
      </c>
      <c r="B165" s="259"/>
      <c r="C165" s="259"/>
      <c r="D165" s="259"/>
      <c r="E165" s="259"/>
      <c r="F165" s="259"/>
      <c r="G165" s="259"/>
      <c r="H165" s="259"/>
      <c r="I165" s="259"/>
    </row>
    <row r="166" ht="18" customHeight="1">
      <c r="I166" s="170"/>
    </row>
    <row r="167" ht="18" customHeight="1">
      <c r="I167" s="170"/>
    </row>
    <row r="168" spans="1:11" ht="36" customHeight="1">
      <c r="A168" s="171">
        <v>18</v>
      </c>
      <c r="B168" s="172"/>
      <c r="C168" s="258" t="s">
        <v>212</v>
      </c>
      <c r="D168" s="258"/>
      <c r="E168" s="258"/>
      <c r="F168" s="258"/>
      <c r="G168" s="258"/>
      <c r="H168" s="258"/>
      <c r="I168" s="258"/>
      <c r="J168" s="258"/>
      <c r="K168" s="258"/>
    </row>
    <row r="169" spans="3:11" ht="131.25" customHeight="1">
      <c r="C169" s="222" t="s">
        <v>268</v>
      </c>
      <c r="D169" s="222"/>
      <c r="E169" s="222"/>
      <c r="F169" s="222"/>
      <c r="G169" s="222"/>
      <c r="H169" s="222"/>
      <c r="I169" s="222"/>
      <c r="J169" s="222"/>
      <c r="K169" s="222"/>
    </row>
    <row r="170" spans="3:9" ht="24" customHeight="1">
      <c r="C170" s="254" t="s">
        <v>165</v>
      </c>
      <c r="D170" s="254"/>
      <c r="E170" s="254"/>
      <c r="F170" s="254"/>
      <c r="G170" s="254"/>
      <c r="H170" s="254"/>
      <c r="I170" s="254"/>
    </row>
    <row r="171" spans="3:9" ht="18" customHeight="1">
      <c r="C171" s="91"/>
      <c r="D171" s="91"/>
      <c r="E171" s="91"/>
      <c r="F171" s="91"/>
      <c r="G171" s="91"/>
      <c r="H171" s="91"/>
      <c r="I171" s="91"/>
    </row>
    <row r="172" spans="3:9" ht="50.25" customHeight="1" hidden="1">
      <c r="C172" s="231"/>
      <c r="D172" s="231"/>
      <c r="E172" s="231"/>
      <c r="F172" s="231"/>
      <c r="G172" s="231"/>
      <c r="H172" s="231"/>
      <c r="I172" s="231"/>
    </row>
    <row r="173" spans="3:9" ht="18" customHeight="1">
      <c r="C173" s="231"/>
      <c r="D173" s="231"/>
      <c r="E173" s="231"/>
      <c r="F173" s="231"/>
      <c r="G173" s="231"/>
      <c r="H173" s="231"/>
      <c r="I173" s="231"/>
    </row>
    <row r="174" spans="1:3" ht="24.75" customHeight="1">
      <c r="A174" s="4">
        <v>19</v>
      </c>
      <c r="B174" s="4"/>
      <c r="C174" s="4" t="s">
        <v>213</v>
      </c>
    </row>
    <row r="175" spans="3:16" ht="18" customHeight="1">
      <c r="C175" s="257" t="s">
        <v>214</v>
      </c>
      <c r="D175" s="257"/>
      <c r="E175" s="257"/>
      <c r="F175" s="257"/>
      <c r="G175" s="257"/>
      <c r="H175" s="257"/>
      <c r="I175" s="257"/>
      <c r="J175" s="257"/>
      <c r="K175" s="257"/>
      <c r="L175" s="173"/>
      <c r="P175" s="24"/>
    </row>
    <row r="176" spans="3:16" ht="0.75" customHeight="1" hidden="1">
      <c r="C176" s="257"/>
      <c r="D176" s="257"/>
      <c r="E176" s="257"/>
      <c r="F176" s="257"/>
      <c r="G176" s="257"/>
      <c r="H176" s="257"/>
      <c r="I176" s="257"/>
      <c r="J176" s="257"/>
      <c r="K176" s="257"/>
      <c r="L176" s="173" t="s">
        <v>215</v>
      </c>
      <c r="P176" s="24"/>
    </row>
    <row r="177" spans="3:16" ht="5.25" customHeight="1">
      <c r="C177" s="30"/>
      <c r="D177" s="30"/>
      <c r="E177" s="30"/>
      <c r="F177" s="30"/>
      <c r="G177" s="30"/>
      <c r="H177" s="30"/>
      <c r="I177" s="30"/>
      <c r="J177" s="30"/>
      <c r="K177" s="30"/>
      <c r="L177" s="173"/>
      <c r="P177" s="24"/>
    </row>
    <row r="178" spans="9:16" ht="14.25" customHeight="1">
      <c r="I178" s="13" t="s">
        <v>10</v>
      </c>
      <c r="J178" s="30"/>
      <c r="K178" s="30"/>
      <c r="P178" s="24"/>
    </row>
    <row r="179" spans="3:16" ht="14.25" customHeight="1">
      <c r="C179" s="4" t="s">
        <v>216</v>
      </c>
      <c r="I179" s="174"/>
      <c r="J179" s="30"/>
      <c r="K179" s="30"/>
      <c r="L179" s="173"/>
      <c r="P179" s="24"/>
    </row>
    <row r="180" spans="3:16" ht="14.25" customHeight="1">
      <c r="C180" s="1" t="s">
        <v>217</v>
      </c>
      <c r="I180" s="175">
        <f>1245+2262</f>
        <v>3507</v>
      </c>
      <c r="J180" s="30"/>
      <c r="K180" s="30"/>
      <c r="L180" s="173"/>
      <c r="P180" s="24"/>
    </row>
    <row r="181" spans="3:16" ht="14.25" customHeight="1">
      <c r="C181" s="1" t="s">
        <v>218</v>
      </c>
      <c r="I181" s="174">
        <f>19130+27450+270+1567+3177</f>
        <v>51594</v>
      </c>
      <c r="J181" s="30"/>
      <c r="K181" s="30"/>
      <c r="P181" s="24"/>
    </row>
    <row r="182" spans="9:16" ht="14.25" customHeight="1">
      <c r="I182" s="174"/>
      <c r="J182" s="30"/>
      <c r="K182" s="30"/>
      <c r="P182" s="24"/>
    </row>
    <row r="183" spans="9:16" ht="14.25" customHeight="1" thickBot="1">
      <c r="I183" s="176">
        <f>SUM(I180:I182)</f>
        <v>55101</v>
      </c>
      <c r="J183" s="30"/>
      <c r="K183" s="30"/>
      <c r="P183" s="24"/>
    </row>
    <row r="184" spans="9:16" ht="14.25" customHeight="1" thickTop="1">
      <c r="I184" s="174"/>
      <c r="J184" s="30"/>
      <c r="K184" s="30"/>
      <c r="P184" s="24"/>
    </row>
    <row r="185" spans="1:16" ht="14.25" customHeight="1">
      <c r="A185" s="4"/>
      <c r="C185" s="4"/>
      <c r="I185" s="174"/>
      <c r="J185" s="30"/>
      <c r="K185" s="30"/>
      <c r="P185" s="24"/>
    </row>
    <row r="186" spans="9:16" ht="14.25" customHeight="1">
      <c r="I186" s="177" t="str">
        <f>I178</f>
        <v>RM'000</v>
      </c>
      <c r="J186" s="30"/>
      <c r="K186" s="30"/>
      <c r="P186" s="24"/>
    </row>
    <row r="187" spans="3:16" ht="14.25" customHeight="1">
      <c r="C187" s="4" t="s">
        <v>45</v>
      </c>
      <c r="I187" s="174"/>
      <c r="J187" s="30"/>
      <c r="K187" s="30"/>
      <c r="P187" s="24"/>
    </row>
    <row r="188" spans="3:16" ht="14.25" customHeight="1">
      <c r="C188" s="1" t="s">
        <v>219</v>
      </c>
      <c r="I188" s="174"/>
      <c r="J188" s="30"/>
      <c r="K188" s="30"/>
      <c r="P188" s="24"/>
    </row>
    <row r="189" spans="3:16" ht="14.25" customHeight="1">
      <c r="C189" s="1" t="s">
        <v>220</v>
      </c>
      <c r="I189" s="174">
        <v>16340</v>
      </c>
      <c r="J189" s="30"/>
      <c r="K189" s="30"/>
      <c r="P189" s="24"/>
    </row>
    <row r="190" spans="3:16" ht="14.25" customHeight="1">
      <c r="C190" s="1" t="s">
        <v>221</v>
      </c>
      <c r="I190" s="175">
        <v>50912</v>
      </c>
      <c r="J190" s="30"/>
      <c r="K190" s="30"/>
      <c r="P190" s="24"/>
    </row>
    <row r="191" spans="9:16" ht="14.25" customHeight="1">
      <c r="I191" s="174"/>
      <c r="J191" s="30"/>
      <c r="K191" s="30"/>
      <c r="P191" s="24"/>
    </row>
    <row r="192" spans="9:16" ht="14.25" customHeight="1" thickBot="1">
      <c r="I192" s="176">
        <f>SUM(I189:I191)</f>
        <v>67252</v>
      </c>
      <c r="J192" s="30"/>
      <c r="K192" s="30"/>
      <c r="P192" s="24"/>
    </row>
    <row r="193" spans="9:16" ht="14.25" customHeight="1" thickTop="1">
      <c r="I193" s="174"/>
      <c r="J193" s="30"/>
      <c r="K193" s="30"/>
      <c r="P193" s="24"/>
    </row>
    <row r="194" spans="3:16" ht="14.25" customHeight="1">
      <c r="C194" s="1" t="s">
        <v>222</v>
      </c>
      <c r="I194" s="174"/>
      <c r="J194" s="30"/>
      <c r="K194" s="30"/>
      <c r="P194" s="24"/>
    </row>
    <row r="195" spans="3:16" ht="14.25" customHeight="1">
      <c r="C195" s="1" t="s">
        <v>223</v>
      </c>
      <c r="I195" s="174">
        <v>17319</v>
      </c>
      <c r="J195" s="30"/>
      <c r="K195" s="30"/>
      <c r="P195" s="24"/>
    </row>
    <row r="196" spans="9:16" ht="14.25" customHeight="1">
      <c r="I196" s="174"/>
      <c r="J196" s="30"/>
      <c r="K196" s="30"/>
      <c r="P196" s="24"/>
    </row>
    <row r="197" spans="9:16" ht="14.25" customHeight="1" thickBot="1">
      <c r="I197" s="176">
        <f>SUM(I195:I196)</f>
        <v>17319</v>
      </c>
      <c r="J197" s="30"/>
      <c r="K197" s="30"/>
      <c r="P197" s="24"/>
    </row>
    <row r="198" spans="9:16" ht="14.25" customHeight="1" thickTop="1">
      <c r="I198" s="178"/>
      <c r="J198" s="30"/>
      <c r="K198" s="30"/>
      <c r="P198" s="24"/>
    </row>
    <row r="199" spans="1:16" ht="14.25" customHeight="1">
      <c r="A199" s="259" t="s">
        <v>224</v>
      </c>
      <c r="B199" s="259"/>
      <c r="C199" s="259"/>
      <c r="D199" s="259"/>
      <c r="E199" s="259"/>
      <c r="F199" s="259"/>
      <c r="G199" s="259"/>
      <c r="H199" s="259"/>
      <c r="I199" s="259"/>
      <c r="J199" s="30"/>
      <c r="K199" s="30"/>
      <c r="P199" s="24"/>
    </row>
    <row r="200" spans="9:16" ht="14.25" customHeight="1">
      <c r="I200" s="178"/>
      <c r="J200" s="30"/>
      <c r="K200" s="30"/>
      <c r="P200" s="24"/>
    </row>
    <row r="201" spans="9:16" ht="14.25" customHeight="1">
      <c r="I201" s="178"/>
      <c r="J201" s="30"/>
      <c r="K201" s="30"/>
      <c r="P201" s="24"/>
    </row>
    <row r="202" spans="1:3" ht="15.75" customHeight="1">
      <c r="A202" s="4">
        <v>20</v>
      </c>
      <c r="B202" s="4"/>
      <c r="C202" s="4" t="s">
        <v>225</v>
      </c>
    </row>
    <row r="203" spans="3:11" ht="39.75" customHeight="1">
      <c r="C203" s="231" t="s">
        <v>226</v>
      </c>
      <c r="D203" s="231"/>
      <c r="E203" s="231"/>
      <c r="F203" s="231"/>
      <c r="G203" s="231"/>
      <c r="H203" s="231"/>
      <c r="I203" s="231"/>
      <c r="J203" s="231"/>
      <c r="K203" s="231"/>
    </row>
    <row r="204" spans="3:11" ht="13.5" customHeight="1">
      <c r="C204" s="85"/>
      <c r="D204" s="85"/>
      <c r="E204" s="85"/>
      <c r="F204" s="85"/>
      <c r="G204" s="85"/>
      <c r="H204" s="85"/>
      <c r="I204" s="85"/>
      <c r="J204" s="85"/>
      <c r="K204" s="85"/>
    </row>
    <row r="205" spans="10:11" ht="13.5" customHeight="1">
      <c r="J205" s="85"/>
      <c r="K205" s="85"/>
    </row>
    <row r="206" spans="1:3" ht="15.75" customHeight="1">
      <c r="A206" s="4">
        <v>21</v>
      </c>
      <c r="B206" s="4"/>
      <c r="C206" s="4" t="s">
        <v>227</v>
      </c>
    </row>
    <row r="207" spans="3:9" ht="39.75" customHeight="1">
      <c r="C207" s="231" t="s">
        <v>228</v>
      </c>
      <c r="D207" s="231"/>
      <c r="E207" s="231"/>
      <c r="F207" s="231"/>
      <c r="G207" s="231"/>
      <c r="H207" s="231"/>
      <c r="I207" s="231"/>
    </row>
    <row r="208" spans="10:11" ht="15" customHeight="1">
      <c r="J208" s="85"/>
      <c r="K208" s="85"/>
    </row>
    <row r="209" ht="15.75" customHeight="1"/>
    <row r="210" spans="1:9" ht="15.75" customHeight="1">
      <c r="A210" s="99">
        <v>22</v>
      </c>
      <c r="C210" s="258" t="s">
        <v>229</v>
      </c>
      <c r="D210" s="258"/>
      <c r="E210" s="258"/>
      <c r="F210" s="258"/>
      <c r="G210" s="258"/>
      <c r="H210" s="258"/>
      <c r="I210" s="258"/>
    </row>
    <row r="211" spans="1:11" ht="52.5" customHeight="1">
      <c r="A211" s="179"/>
      <c r="C211" s="231" t="s">
        <v>270</v>
      </c>
      <c r="D211" s="231"/>
      <c r="E211" s="231"/>
      <c r="F211" s="231"/>
      <c r="G211" s="231"/>
      <c r="H211" s="231"/>
      <c r="I211" s="231"/>
      <c r="J211" s="92"/>
      <c r="K211" s="92"/>
    </row>
    <row r="212" spans="1:11" ht="16.5" customHeight="1">
      <c r="A212" s="179"/>
      <c r="C212" s="85"/>
      <c r="D212" s="85"/>
      <c r="E212" s="85"/>
      <c r="F212" s="85"/>
      <c r="G212" s="85"/>
      <c r="H212" s="85"/>
      <c r="I212" s="85"/>
      <c r="J212" s="85"/>
      <c r="K212" s="85"/>
    </row>
    <row r="213" spans="1:11" ht="14.25" customHeight="1">
      <c r="A213" s="179"/>
      <c r="C213" s="30"/>
      <c r="D213" s="30"/>
      <c r="E213" s="30"/>
      <c r="F213" s="30"/>
      <c r="G213" s="30"/>
      <c r="H213" s="30"/>
      <c r="I213" s="30"/>
      <c r="J213" s="85"/>
      <c r="K213" s="85"/>
    </row>
    <row r="214" spans="1:11" ht="15" customHeight="1">
      <c r="A214" s="99">
        <v>23</v>
      </c>
      <c r="C214" s="258" t="s">
        <v>230</v>
      </c>
      <c r="D214" s="258"/>
      <c r="E214" s="258"/>
      <c r="F214" s="258"/>
      <c r="G214" s="258"/>
      <c r="H214" s="258"/>
      <c r="I214" s="258"/>
      <c r="J214" s="91"/>
      <c r="K214" s="91"/>
    </row>
    <row r="215" spans="1:11" ht="119.25" customHeight="1">
      <c r="A215" s="179"/>
      <c r="C215" s="231" t="s">
        <v>271</v>
      </c>
      <c r="D215" s="231"/>
      <c r="E215" s="231"/>
      <c r="F215" s="231"/>
      <c r="G215" s="231"/>
      <c r="H215" s="231"/>
      <c r="I215" s="231"/>
      <c r="J215" s="92"/>
      <c r="K215" s="92"/>
    </row>
    <row r="216" spans="1:11" ht="15" customHeight="1">
      <c r="A216" s="179"/>
      <c r="C216" s="91"/>
      <c r="D216" s="91"/>
      <c r="E216" s="91"/>
      <c r="F216" s="91"/>
      <c r="G216" s="91"/>
      <c r="H216" s="91"/>
      <c r="I216" s="91"/>
      <c r="J216" s="85"/>
      <c r="K216" s="85"/>
    </row>
    <row r="217" spans="1:11" ht="15" customHeight="1">
      <c r="A217" s="179"/>
      <c r="C217" s="91"/>
      <c r="D217" s="91"/>
      <c r="E217" s="91"/>
      <c r="F217" s="91"/>
      <c r="G217" s="91"/>
      <c r="H217" s="91"/>
      <c r="I217" s="91"/>
      <c r="J217" s="91"/>
      <c r="K217" s="91"/>
    </row>
    <row r="218" spans="1:11" ht="15" customHeight="1">
      <c r="A218" s="99">
        <v>24</v>
      </c>
      <c r="C218" s="258" t="s">
        <v>231</v>
      </c>
      <c r="D218" s="258"/>
      <c r="E218" s="258"/>
      <c r="F218" s="258"/>
      <c r="G218" s="258"/>
      <c r="H218" s="258"/>
      <c r="I218" s="258"/>
      <c r="J218" s="91"/>
      <c r="K218" s="91"/>
    </row>
    <row r="219" spans="1:11" ht="15" customHeight="1">
      <c r="A219" s="179"/>
      <c r="C219" s="231" t="s">
        <v>232</v>
      </c>
      <c r="D219" s="231"/>
      <c r="E219" s="231"/>
      <c r="F219" s="231"/>
      <c r="G219" s="231"/>
      <c r="H219" s="231"/>
      <c r="I219" s="231"/>
      <c r="J219" s="91"/>
      <c r="K219" s="91"/>
    </row>
    <row r="220" spans="1:11" ht="20.25" customHeight="1">
      <c r="A220" s="179"/>
      <c r="C220" s="256"/>
      <c r="D220" s="256"/>
      <c r="E220" s="256"/>
      <c r="F220" s="256"/>
      <c r="G220" s="256"/>
      <c r="H220" s="256"/>
      <c r="I220" s="256"/>
      <c r="J220" s="91"/>
      <c r="K220" s="91"/>
    </row>
    <row r="221" spans="1:11" ht="15" customHeight="1">
      <c r="A221" s="179"/>
      <c r="C221" s="91"/>
      <c r="D221" s="91"/>
      <c r="E221" s="91"/>
      <c r="F221" s="91"/>
      <c r="G221" s="91"/>
      <c r="H221" s="91"/>
      <c r="I221" s="91"/>
      <c r="J221" s="91"/>
      <c r="K221" s="91"/>
    </row>
    <row r="222" spans="1:11" ht="15" customHeight="1">
      <c r="A222" s="99">
        <v>25</v>
      </c>
      <c r="C222" s="258" t="s">
        <v>233</v>
      </c>
      <c r="D222" s="258"/>
      <c r="E222" s="258"/>
      <c r="F222" s="258"/>
      <c r="G222" s="258"/>
      <c r="H222" s="258"/>
      <c r="I222" s="258"/>
      <c r="J222" s="91"/>
      <c r="K222" s="91"/>
    </row>
    <row r="223" spans="1:11" ht="38.25" customHeight="1">
      <c r="A223" s="179"/>
      <c r="C223" s="222" t="s">
        <v>234</v>
      </c>
      <c r="D223" s="222"/>
      <c r="E223" s="222"/>
      <c r="F223" s="222"/>
      <c r="G223" s="222"/>
      <c r="H223" s="222"/>
      <c r="I223" s="222"/>
      <c r="J223" s="91"/>
      <c r="K223" s="91"/>
    </row>
    <row r="224" spans="1:11" ht="16.5" customHeight="1">
      <c r="A224" s="179"/>
      <c r="C224" s="256"/>
      <c r="D224" s="256"/>
      <c r="E224" s="256"/>
      <c r="F224" s="256"/>
      <c r="G224" s="256"/>
      <c r="H224" s="256"/>
      <c r="I224" s="256"/>
      <c r="J224" s="91"/>
      <c r="K224" s="91"/>
    </row>
    <row r="225" spans="1:11" ht="16.5" customHeight="1">
      <c r="A225" s="179"/>
      <c r="C225" s="91"/>
      <c r="D225" s="91"/>
      <c r="E225" s="91"/>
      <c r="F225" s="91"/>
      <c r="G225" s="91"/>
      <c r="H225" s="91"/>
      <c r="I225" s="91"/>
      <c r="J225" s="91"/>
      <c r="K225" s="91"/>
    </row>
    <row r="226" spans="1:11" ht="16.5" customHeight="1">
      <c r="A226" s="232" t="s">
        <v>235</v>
      </c>
      <c r="B226" s="232"/>
      <c r="C226" s="232"/>
      <c r="D226" s="232"/>
      <c r="E226" s="232"/>
      <c r="F226" s="232"/>
      <c r="G226" s="232"/>
      <c r="H226" s="232"/>
      <c r="I226" s="232"/>
      <c r="J226" s="91"/>
      <c r="K226" s="91"/>
    </row>
    <row r="227" spans="1:11" ht="16.5" customHeight="1">
      <c r="A227" s="179"/>
      <c r="C227" s="91"/>
      <c r="D227" s="91"/>
      <c r="E227" s="91"/>
      <c r="F227" s="91"/>
      <c r="G227" s="91"/>
      <c r="H227" s="91"/>
      <c r="I227" s="91"/>
      <c r="J227" s="91"/>
      <c r="K227" s="91"/>
    </row>
    <row r="228" spans="1:11" s="24" customFormat="1" ht="12.75" customHeight="1">
      <c r="A228" s="1"/>
      <c r="B228" s="1"/>
      <c r="C228" s="1"/>
      <c r="D228" s="1"/>
      <c r="E228" s="1"/>
      <c r="F228" s="1"/>
      <c r="G228" s="1"/>
      <c r="H228" s="1"/>
      <c r="I228" s="1"/>
      <c r="J228" s="91"/>
      <c r="K228" s="91"/>
    </row>
    <row r="229" spans="1:11" ht="15" customHeight="1">
      <c r="A229" s="99">
        <v>26</v>
      </c>
      <c r="C229" s="258" t="s">
        <v>236</v>
      </c>
      <c r="D229" s="258"/>
      <c r="E229" s="258"/>
      <c r="F229" s="258"/>
      <c r="G229" s="258"/>
      <c r="H229" s="258"/>
      <c r="I229" s="258"/>
      <c r="J229" s="91"/>
      <c r="K229" s="91"/>
    </row>
    <row r="230" spans="1:11" ht="15" customHeight="1">
      <c r="A230" s="179"/>
      <c r="C230" s="256"/>
      <c r="D230" s="256"/>
      <c r="E230" s="256"/>
      <c r="F230" s="256"/>
      <c r="G230" s="256"/>
      <c r="H230" s="256"/>
      <c r="I230" s="256"/>
      <c r="J230" s="91"/>
      <c r="K230" s="91"/>
    </row>
    <row r="231" spans="1:11" ht="15" customHeight="1">
      <c r="A231" s="179"/>
      <c r="C231" s="233"/>
      <c r="D231" s="233"/>
      <c r="E231" s="233"/>
      <c r="F231" s="233"/>
      <c r="G231" s="233"/>
      <c r="H231" s="180" t="s">
        <v>237</v>
      </c>
      <c r="I231" s="180" t="s">
        <v>238</v>
      </c>
      <c r="J231" s="91"/>
      <c r="K231" s="91"/>
    </row>
    <row r="232" spans="1:11" ht="15" customHeight="1">
      <c r="A232" s="179"/>
      <c r="C232" s="256"/>
      <c r="D232" s="256"/>
      <c r="E232" s="256"/>
      <c r="F232" s="256"/>
      <c r="G232" s="256"/>
      <c r="H232" s="138">
        <v>2002</v>
      </c>
      <c r="I232" s="138">
        <v>2002</v>
      </c>
      <c r="J232" s="91"/>
      <c r="K232" s="91"/>
    </row>
    <row r="233" spans="1:11" ht="15" customHeight="1">
      <c r="A233" s="179"/>
      <c r="C233" s="256"/>
      <c r="D233" s="256"/>
      <c r="E233" s="256"/>
      <c r="F233" s="256"/>
      <c r="G233" s="256"/>
      <c r="H233" s="91"/>
      <c r="I233" s="91"/>
      <c r="J233" s="91"/>
      <c r="K233" s="91"/>
    </row>
    <row r="234" spans="1:11" ht="15" customHeight="1">
      <c r="A234" s="179"/>
      <c r="C234" s="256" t="s">
        <v>239</v>
      </c>
      <c r="D234" s="256"/>
      <c r="E234" s="256"/>
      <c r="F234" s="256"/>
      <c r="G234" s="256"/>
      <c r="H234" s="91"/>
      <c r="I234" s="91"/>
      <c r="J234" s="91"/>
      <c r="K234" s="91"/>
    </row>
    <row r="235" spans="1:11" ht="15" customHeight="1">
      <c r="A235" s="179"/>
      <c r="C235" s="256"/>
      <c r="D235" s="256"/>
      <c r="E235" s="256"/>
      <c r="F235" s="256"/>
      <c r="G235" s="256"/>
      <c r="H235" s="91"/>
      <c r="I235" s="91"/>
      <c r="J235" s="91"/>
      <c r="K235" s="91"/>
    </row>
    <row r="236" spans="1:11" ht="15" customHeight="1">
      <c r="A236" s="179"/>
      <c r="C236" s="256" t="s">
        <v>240</v>
      </c>
      <c r="D236" s="256"/>
      <c r="E236" s="256"/>
      <c r="F236" s="256"/>
      <c r="G236" s="256"/>
      <c r="H236" s="181">
        <f>I236-45272</f>
        <v>3344</v>
      </c>
      <c r="I236" s="181">
        <v>48616</v>
      </c>
      <c r="J236" s="91"/>
      <c r="K236" s="91"/>
    </row>
    <row r="237" spans="1:11" ht="15" customHeight="1">
      <c r="A237" s="179"/>
      <c r="C237" s="256"/>
      <c r="D237" s="256"/>
      <c r="E237" s="256"/>
      <c r="F237" s="256"/>
      <c r="G237" s="256"/>
      <c r="H237" s="91"/>
      <c r="I237" s="91"/>
      <c r="J237" s="91"/>
      <c r="K237" s="91"/>
    </row>
    <row r="238" spans="1:11" ht="15" customHeight="1">
      <c r="A238" s="179"/>
      <c r="C238" s="256" t="s">
        <v>241</v>
      </c>
      <c r="D238" s="256"/>
      <c r="E238" s="256"/>
      <c r="F238" s="256"/>
      <c r="G238" s="256"/>
      <c r="H238" s="182">
        <v>352237</v>
      </c>
      <c r="I238" s="183">
        <f>H238</f>
        <v>352237</v>
      </c>
      <c r="J238" s="91"/>
      <c r="K238" s="91"/>
    </row>
    <row r="239" spans="1:11" ht="15" customHeight="1">
      <c r="A239" s="179"/>
      <c r="C239" s="256" t="s">
        <v>242</v>
      </c>
      <c r="D239" s="256"/>
      <c r="E239" s="256"/>
      <c r="F239" s="256"/>
      <c r="G239" s="256"/>
      <c r="H239" s="184">
        <f>H241-H238</f>
        <v>-18</v>
      </c>
      <c r="I239" s="184">
        <f>I241-I238</f>
        <v>-18</v>
      </c>
      <c r="J239" s="91"/>
      <c r="K239" s="91"/>
    </row>
    <row r="240" spans="1:11" ht="15" customHeight="1">
      <c r="A240" s="179"/>
      <c r="C240" s="256"/>
      <c r="D240" s="256"/>
      <c r="E240" s="256"/>
      <c r="F240" s="256"/>
      <c r="G240" s="256"/>
      <c r="H240" s="185"/>
      <c r="I240" s="120"/>
      <c r="J240" s="91"/>
      <c r="K240" s="91"/>
    </row>
    <row r="241" spans="1:11" ht="4.5" customHeight="1">
      <c r="A241" s="179"/>
      <c r="C241" s="256" t="s">
        <v>243</v>
      </c>
      <c r="D241" s="256"/>
      <c r="E241" s="256"/>
      <c r="F241" s="256"/>
      <c r="G241" s="256"/>
      <c r="H241" s="186">
        <f>H255</f>
        <v>352219</v>
      </c>
      <c r="I241" s="187">
        <f>H241</f>
        <v>352219</v>
      </c>
      <c r="J241" s="91"/>
      <c r="K241" s="91"/>
    </row>
    <row r="242" spans="1:11" ht="15" customHeight="1">
      <c r="A242" s="179"/>
      <c r="C242" s="256"/>
      <c r="D242" s="256"/>
      <c r="E242" s="256"/>
      <c r="F242" s="256"/>
      <c r="G242" s="256"/>
      <c r="H242" s="120"/>
      <c r="I242" s="120"/>
      <c r="J242" s="91"/>
      <c r="K242" s="91"/>
    </row>
    <row r="243" spans="1:11" ht="6" customHeight="1">
      <c r="A243" s="179"/>
      <c r="C243" s="256"/>
      <c r="D243" s="256"/>
      <c r="E243" s="256"/>
      <c r="F243" s="256"/>
      <c r="G243" s="256"/>
      <c r="H243" s="112"/>
      <c r="I243" s="112"/>
      <c r="J243" s="91"/>
      <c r="K243" s="91"/>
    </row>
    <row r="244" spans="1:11" ht="15" customHeight="1">
      <c r="A244" s="179"/>
      <c r="C244" s="256" t="s">
        <v>21</v>
      </c>
      <c r="D244" s="256"/>
      <c r="E244" s="256"/>
      <c r="F244" s="256"/>
      <c r="G244" s="256"/>
      <c r="H244" s="188">
        <f>H236/H241*100</f>
        <v>0.9494093163628311</v>
      </c>
      <c r="I244" s="188">
        <f>I236/I241*100</f>
        <v>13.802776113724699</v>
      </c>
      <c r="J244" s="91"/>
      <c r="K244" s="91"/>
    </row>
    <row r="245" spans="1:11" ht="15" customHeight="1" thickBot="1">
      <c r="A245" s="179"/>
      <c r="C245" s="256"/>
      <c r="D245" s="256"/>
      <c r="E245" s="256"/>
      <c r="F245" s="256"/>
      <c r="G245" s="256"/>
      <c r="H245" s="189"/>
      <c r="I245" s="189"/>
      <c r="J245" s="91"/>
      <c r="K245" s="91"/>
    </row>
    <row r="246" spans="1:11" ht="12.75" customHeight="1" thickTop="1">
      <c r="A246" s="179"/>
      <c r="C246" s="91"/>
      <c r="D246" s="91"/>
      <c r="E246" s="91"/>
      <c r="F246" s="91"/>
      <c r="G246" s="91"/>
      <c r="H246" s="112"/>
      <c r="I246" s="112"/>
      <c r="J246" s="91"/>
      <c r="K246" s="91"/>
    </row>
    <row r="247" spans="1:11" ht="13.5" customHeight="1">
      <c r="A247" s="179"/>
      <c r="C247" s="256" t="s">
        <v>244</v>
      </c>
      <c r="D247" s="256"/>
      <c r="E247" s="256"/>
      <c r="F247" s="256"/>
      <c r="G247" s="256"/>
      <c r="H247" s="112"/>
      <c r="I247" s="112"/>
      <c r="J247" s="91"/>
      <c r="K247" s="91"/>
    </row>
    <row r="248" spans="1:11" ht="15" customHeight="1">
      <c r="A248" s="232"/>
      <c r="B248" s="232"/>
      <c r="C248" s="232"/>
      <c r="D248" s="232"/>
      <c r="E248" s="232"/>
      <c r="F248" s="232"/>
      <c r="G248" s="232"/>
      <c r="H248" s="232"/>
      <c r="I248" s="232"/>
      <c r="J248" s="91"/>
      <c r="K248" s="91"/>
    </row>
    <row r="249" spans="1:11" ht="15" customHeight="1">
      <c r="A249" s="179"/>
      <c r="C249" s="256" t="s">
        <v>240</v>
      </c>
      <c r="D249" s="256"/>
      <c r="E249" s="256"/>
      <c r="F249" s="256"/>
      <c r="G249" s="256"/>
      <c r="H249" s="190">
        <f>H236</f>
        <v>3344</v>
      </c>
      <c r="I249" s="190">
        <f>I236</f>
        <v>48616</v>
      </c>
      <c r="J249" s="91"/>
      <c r="K249" s="91"/>
    </row>
    <row r="250" spans="1:11" ht="15" customHeight="1">
      <c r="A250" s="179"/>
      <c r="C250" s="256" t="s">
        <v>245</v>
      </c>
      <c r="D250" s="256"/>
      <c r="E250" s="256"/>
      <c r="F250" s="256"/>
      <c r="G250" s="256"/>
      <c r="H250" s="186">
        <f>1565984.4192/1000</f>
        <v>1565.9844191999998</v>
      </c>
      <c r="I250" s="186">
        <v>6264</v>
      </c>
      <c r="J250" s="91"/>
      <c r="K250" s="91"/>
    </row>
    <row r="251" spans="1:11" ht="15" customHeight="1">
      <c r="A251" s="179"/>
      <c r="C251" s="256"/>
      <c r="D251" s="256"/>
      <c r="E251" s="256"/>
      <c r="F251" s="256"/>
      <c r="G251" s="256"/>
      <c r="H251" s="120"/>
      <c r="I251" s="120"/>
      <c r="J251" s="91"/>
      <c r="K251" s="91"/>
    </row>
    <row r="252" spans="1:11" ht="33" customHeight="1">
      <c r="A252" s="179"/>
      <c r="C252" s="256" t="s">
        <v>246</v>
      </c>
      <c r="D252" s="256"/>
      <c r="E252" s="256"/>
      <c r="F252" s="256"/>
      <c r="G252" s="256"/>
      <c r="H252" s="187">
        <f>SUM(H249:H251)</f>
        <v>4909.9844192</v>
      </c>
      <c r="I252" s="187">
        <f>SUM(I249:I251)</f>
        <v>54880</v>
      </c>
      <c r="J252" s="91"/>
      <c r="K252" s="91"/>
    </row>
    <row r="253" spans="1:11" ht="30.75" customHeight="1">
      <c r="A253" s="179"/>
      <c r="C253" s="256"/>
      <c r="D253" s="256"/>
      <c r="E253" s="256"/>
      <c r="F253" s="256"/>
      <c r="G253" s="256"/>
      <c r="H253" s="120"/>
      <c r="I253" s="120"/>
      <c r="J253" s="91"/>
      <c r="K253" s="91"/>
    </row>
    <row r="254" spans="1:11" ht="5.25" customHeight="1">
      <c r="A254" s="179"/>
      <c r="C254" s="256"/>
      <c r="D254" s="256"/>
      <c r="E254" s="256"/>
      <c r="F254" s="256"/>
      <c r="G254" s="256"/>
      <c r="H254" s="112"/>
      <c r="I254" s="112"/>
      <c r="J254" s="91"/>
      <c r="K254" s="91"/>
    </row>
    <row r="255" spans="1:11" ht="15" customHeight="1">
      <c r="A255" s="179"/>
      <c r="C255" s="256" t="s">
        <v>247</v>
      </c>
      <c r="D255" s="256"/>
      <c r="E255" s="256"/>
      <c r="F255" s="256"/>
      <c r="G255" s="256"/>
      <c r="H255" s="187">
        <v>352219</v>
      </c>
      <c r="I255" s="186">
        <f>H255</f>
        <v>352219</v>
      </c>
      <c r="J255" s="91"/>
      <c r="K255" s="91"/>
    </row>
    <row r="256" spans="1:11" ht="15" customHeight="1">
      <c r="A256" s="179"/>
      <c r="C256" s="219" t="s">
        <v>248</v>
      </c>
      <c r="D256" s="219"/>
      <c r="E256" s="219"/>
      <c r="F256" s="219"/>
      <c r="G256" s="219"/>
      <c r="H256" s="187">
        <f>I256</f>
        <v>88982</v>
      </c>
      <c r="I256" s="186">
        <v>88982</v>
      </c>
      <c r="J256" s="91"/>
      <c r="K256" s="91"/>
    </row>
    <row r="257" spans="1:11" ht="15" customHeight="1">
      <c r="A257" s="179"/>
      <c r="C257" s="256"/>
      <c r="D257" s="256"/>
      <c r="E257" s="256"/>
      <c r="F257" s="256"/>
      <c r="G257" s="256"/>
      <c r="H257" s="120"/>
      <c r="I257" s="120"/>
      <c r="J257" s="91"/>
      <c r="K257" s="91"/>
    </row>
    <row r="258" spans="1:11" ht="4.5" customHeight="1">
      <c r="A258" s="179"/>
      <c r="C258" s="256" t="s">
        <v>249</v>
      </c>
      <c r="D258" s="256"/>
      <c r="E258" s="256"/>
      <c r="F258" s="256"/>
      <c r="G258" s="256"/>
      <c r="H258" s="187">
        <f>SUM(H255:H257)</f>
        <v>441201</v>
      </c>
      <c r="I258" s="187">
        <f>SUM(I255:I257)</f>
        <v>441201</v>
      </c>
      <c r="J258" s="91"/>
      <c r="K258" s="91"/>
    </row>
    <row r="259" spans="1:11" ht="15" customHeight="1">
      <c r="A259" s="179"/>
      <c r="C259" s="256"/>
      <c r="D259" s="256"/>
      <c r="E259" s="256"/>
      <c r="F259" s="256"/>
      <c r="G259" s="256"/>
      <c r="H259" s="120"/>
      <c r="I259" s="120"/>
      <c r="J259" s="91"/>
      <c r="K259" s="91"/>
    </row>
    <row r="260" spans="1:11" ht="4.5" customHeight="1">
      <c r="A260" s="179"/>
      <c r="C260" s="256"/>
      <c r="D260" s="256"/>
      <c r="E260" s="256"/>
      <c r="F260" s="256"/>
      <c r="G260" s="256"/>
      <c r="H260" s="112"/>
      <c r="I260" s="112"/>
      <c r="J260" s="91"/>
      <c r="K260" s="91"/>
    </row>
    <row r="261" spans="1:11" ht="15" customHeight="1">
      <c r="A261" s="179"/>
      <c r="C261" s="256" t="s">
        <v>23</v>
      </c>
      <c r="D261" s="256"/>
      <c r="E261" s="256"/>
      <c r="F261" s="256"/>
      <c r="G261" s="256"/>
      <c r="H261" s="191">
        <f>H252*100/H258</f>
        <v>1.112867926228635</v>
      </c>
      <c r="I261" s="192">
        <f>I252*100/I258</f>
        <v>12.438775070772731</v>
      </c>
      <c r="J261" s="91"/>
      <c r="K261" s="91"/>
    </row>
    <row r="262" spans="1:11" ht="15" customHeight="1" thickBot="1">
      <c r="A262" s="179"/>
      <c r="C262" s="256"/>
      <c r="D262" s="256"/>
      <c r="E262" s="256"/>
      <c r="F262" s="256"/>
      <c r="G262" s="256"/>
      <c r="H262" s="189"/>
      <c r="I262" s="189"/>
      <c r="J262" s="91"/>
      <c r="K262" s="91"/>
    </row>
    <row r="263" spans="1:11" ht="12.75" customHeight="1" thickTop="1">
      <c r="A263" s="179"/>
      <c r="C263" s="91"/>
      <c r="D263" s="91"/>
      <c r="E263" s="91"/>
      <c r="F263" s="91"/>
      <c r="G263" s="91"/>
      <c r="H263" s="112"/>
      <c r="I263" s="112"/>
      <c r="J263" s="91"/>
      <c r="K263" s="91"/>
    </row>
    <row r="264" spans="1:11" ht="15" customHeight="1">
      <c r="A264" s="179"/>
      <c r="C264" s="91"/>
      <c r="D264" s="91"/>
      <c r="E264" s="91"/>
      <c r="F264" s="91"/>
      <c r="G264" s="91"/>
      <c r="H264" s="112"/>
      <c r="I264" s="112"/>
      <c r="J264" s="91"/>
      <c r="K264" s="91"/>
    </row>
    <row r="265" spans="1:11" ht="15.75" customHeight="1">
      <c r="A265" s="193">
        <v>27</v>
      </c>
      <c r="B265" s="194"/>
      <c r="C265" s="92" t="s">
        <v>250</v>
      </c>
      <c r="D265" s="91"/>
      <c r="E265" s="91"/>
      <c r="F265" s="91"/>
      <c r="G265" s="91"/>
      <c r="H265" s="91"/>
      <c r="I265" s="91"/>
      <c r="J265" s="91"/>
      <c r="K265" s="91"/>
    </row>
    <row r="266" spans="1:11" ht="42.75" customHeight="1">
      <c r="A266" s="195"/>
      <c r="B266" s="195"/>
      <c r="C266" s="260" t="s">
        <v>251</v>
      </c>
      <c r="D266" s="261"/>
      <c r="E266" s="261"/>
      <c r="F266" s="261"/>
      <c r="G266" s="261"/>
      <c r="H266" s="261"/>
      <c r="I266" s="261"/>
      <c r="J266" s="91"/>
      <c r="K266" s="91"/>
    </row>
    <row r="267" spans="1:11" ht="12.75" customHeight="1">
      <c r="A267" s="195"/>
      <c r="B267" s="195"/>
      <c r="C267" s="196"/>
      <c r="D267" s="197"/>
      <c r="E267" s="197"/>
      <c r="F267" s="197"/>
      <c r="G267" s="197"/>
      <c r="H267" s="197"/>
      <c r="I267" s="197"/>
      <c r="J267" s="91"/>
      <c r="K267" s="91"/>
    </row>
    <row r="268" spans="1:11" ht="12.75" customHeight="1">
      <c r="A268" s="262" t="s">
        <v>252</v>
      </c>
      <c r="B268" s="262"/>
      <c r="C268" s="262"/>
      <c r="D268" s="262"/>
      <c r="E268" s="262"/>
      <c r="F268" s="262"/>
      <c r="G268" s="262"/>
      <c r="H268" s="262"/>
      <c r="I268" s="262"/>
      <c r="J268" s="91"/>
      <c r="K268" s="91"/>
    </row>
    <row r="269" spans="1:11" ht="12.75" customHeight="1">
      <c r="A269" s="195"/>
      <c r="B269" s="195"/>
      <c r="C269" s="196"/>
      <c r="D269" s="197"/>
      <c r="E269" s="197"/>
      <c r="F269" s="197"/>
      <c r="G269" s="197"/>
      <c r="H269" s="197"/>
      <c r="I269" s="197"/>
      <c r="J269" s="91"/>
      <c r="K269" s="91"/>
    </row>
    <row r="270" spans="1:11" ht="15" customHeight="1">
      <c r="A270" s="198"/>
      <c r="B270" s="24"/>
      <c r="C270" s="256"/>
      <c r="D270" s="256"/>
      <c r="E270" s="256"/>
      <c r="F270" s="256"/>
      <c r="G270" s="256"/>
      <c r="H270" s="256"/>
      <c r="I270" s="256"/>
      <c r="J270" s="91"/>
      <c r="K270" s="91"/>
    </row>
    <row r="271" spans="1:11" ht="17.25" customHeight="1">
      <c r="A271" s="193">
        <v>28</v>
      </c>
      <c r="B271" s="24"/>
      <c r="C271" s="92" t="s">
        <v>253</v>
      </c>
      <c r="D271" s="91"/>
      <c r="E271" s="91"/>
      <c r="F271" s="91"/>
      <c r="G271" s="91"/>
      <c r="H271" s="91"/>
      <c r="I271" s="91"/>
      <c r="J271" s="91"/>
      <c r="K271" s="91"/>
    </row>
    <row r="272" spans="1:11" ht="270.75" customHeight="1">
      <c r="A272" s="198"/>
      <c r="B272" s="24"/>
      <c r="C272" s="256" t="s">
        <v>272</v>
      </c>
      <c r="D272" s="256"/>
      <c r="E272" s="256"/>
      <c r="F272" s="256"/>
      <c r="G272" s="256"/>
      <c r="H272" s="256"/>
      <c r="I272" s="256"/>
      <c r="J272" s="91"/>
      <c r="K272" s="91"/>
    </row>
    <row r="273" spans="1:11" ht="15" customHeight="1">
      <c r="A273" s="179"/>
      <c r="C273" s="91"/>
      <c r="D273" s="91"/>
      <c r="E273" s="91"/>
      <c r="F273" s="91"/>
      <c r="G273" s="91"/>
      <c r="H273" s="91"/>
      <c r="I273" s="91"/>
      <c r="J273" s="91"/>
      <c r="K273" s="91"/>
    </row>
    <row r="274" spans="1:11" ht="12.75" customHeight="1">
      <c r="A274" s="179"/>
      <c r="C274" s="91"/>
      <c r="D274" s="91"/>
      <c r="E274" s="91"/>
      <c r="F274" s="91"/>
      <c r="G274" s="91"/>
      <c r="H274" s="91"/>
      <c r="I274" s="91"/>
      <c r="J274" s="91"/>
      <c r="K274" s="91"/>
    </row>
    <row r="275" spans="1:11" ht="14.25" customHeight="1">
      <c r="A275" s="179"/>
      <c r="C275" s="91"/>
      <c r="D275" s="91"/>
      <c r="E275" s="91"/>
      <c r="F275" s="91"/>
      <c r="G275" s="91"/>
      <c r="H275" s="91"/>
      <c r="I275" s="91"/>
      <c r="J275" s="91"/>
      <c r="K275" s="91"/>
    </row>
    <row r="276" spans="1:11" ht="13.5" customHeight="1">
      <c r="A276" s="179"/>
      <c r="C276" s="91"/>
      <c r="D276" s="91"/>
      <c r="E276" s="91"/>
      <c r="F276" s="91"/>
      <c r="G276" s="91"/>
      <c r="H276" s="91"/>
      <c r="I276" s="91"/>
      <c r="J276" s="91"/>
      <c r="K276" s="91"/>
    </row>
    <row r="277" spans="1:11" ht="13.5" customHeight="1">
      <c r="A277" s="179"/>
      <c r="C277" s="91"/>
      <c r="D277" s="91"/>
      <c r="E277" s="91"/>
      <c r="F277" s="91"/>
      <c r="G277" s="91"/>
      <c r="H277" s="91"/>
      <c r="I277" s="91"/>
      <c r="J277" s="91"/>
      <c r="K277" s="91"/>
    </row>
    <row r="278" spans="1:11" ht="14.25" customHeight="1">
      <c r="A278" s="179"/>
      <c r="C278" s="91"/>
      <c r="D278" s="91"/>
      <c r="E278" s="91"/>
      <c r="F278" s="91"/>
      <c r="G278" s="91"/>
      <c r="H278" s="91"/>
      <c r="I278" s="91"/>
      <c r="J278" s="91"/>
      <c r="K278" s="91"/>
    </row>
    <row r="279" spans="1:11" ht="15.75" customHeight="1">
      <c r="A279" s="179"/>
      <c r="C279" s="91"/>
      <c r="D279" s="91"/>
      <c r="E279" s="91"/>
      <c r="F279" s="91"/>
      <c r="G279" s="91"/>
      <c r="H279" s="91"/>
      <c r="I279" s="91"/>
      <c r="J279" s="91"/>
      <c r="K279" s="91"/>
    </row>
    <row r="280" spans="1:11" ht="18.75" customHeight="1">
      <c r="A280" s="179"/>
      <c r="C280" s="91"/>
      <c r="D280" s="91"/>
      <c r="E280" s="91"/>
      <c r="F280" s="91"/>
      <c r="G280" s="91"/>
      <c r="H280" s="91"/>
      <c r="I280" s="91"/>
      <c r="J280" s="91"/>
      <c r="K280" s="91"/>
    </row>
    <row r="281" spans="1:11" ht="18" customHeight="1">
      <c r="A281" s="179"/>
      <c r="C281" s="91"/>
      <c r="D281" s="91"/>
      <c r="E281" s="91"/>
      <c r="F281" s="91"/>
      <c r="G281" s="91"/>
      <c r="H281" s="91"/>
      <c r="I281" s="91"/>
      <c r="J281" s="91"/>
      <c r="K281" s="91"/>
    </row>
    <row r="282" spans="1:11" ht="6" customHeight="1">
      <c r="A282" s="179"/>
      <c r="C282" s="91"/>
      <c r="D282" s="91"/>
      <c r="E282" s="91"/>
      <c r="F282" s="91"/>
      <c r="G282" s="91"/>
      <c r="H282" s="91"/>
      <c r="I282" s="91"/>
      <c r="J282" s="91"/>
      <c r="K282" s="91"/>
    </row>
    <row r="283" spans="1:11" ht="15" customHeight="1">
      <c r="A283" s="199"/>
      <c r="C283" s="258"/>
      <c r="D283" s="258"/>
      <c r="E283" s="258"/>
      <c r="F283" s="258"/>
      <c r="G283" s="258"/>
      <c r="H283" s="258"/>
      <c r="I283" s="258"/>
      <c r="J283" s="91"/>
      <c r="K283" s="91"/>
    </row>
    <row r="284" spans="1:11" ht="15" customHeight="1">
      <c r="A284" s="179"/>
      <c r="C284" s="256"/>
      <c r="D284" s="256"/>
      <c r="E284" s="256"/>
      <c r="F284" s="256"/>
      <c r="G284" s="256"/>
      <c r="H284" s="256"/>
      <c r="I284" s="256"/>
      <c r="J284" s="91"/>
      <c r="K284" s="91"/>
    </row>
    <row r="285" spans="1:11" ht="15" customHeight="1">
      <c r="A285" s="179"/>
      <c r="C285" s="256"/>
      <c r="D285" s="256"/>
      <c r="E285" s="256"/>
      <c r="F285" s="256"/>
      <c r="G285" s="256"/>
      <c r="H285" s="256"/>
      <c r="I285" s="256"/>
      <c r="J285" s="91"/>
      <c r="K285" s="91"/>
    </row>
    <row r="286" spans="1:11" ht="15" customHeight="1">
      <c r="A286" s="179"/>
      <c r="C286" s="91"/>
      <c r="D286" s="91"/>
      <c r="E286" s="91"/>
      <c r="F286" s="91"/>
      <c r="G286" s="91"/>
      <c r="H286" s="91"/>
      <c r="I286" s="91"/>
      <c r="J286" s="91"/>
      <c r="K286" s="91"/>
    </row>
    <row r="287" spans="10:11" ht="0.75" customHeight="1">
      <c r="J287" s="91"/>
      <c r="K287" s="91"/>
    </row>
    <row r="288" ht="22.5" customHeight="1">
      <c r="A288" s="1" t="s">
        <v>254</v>
      </c>
    </row>
    <row r="289" ht="15.75">
      <c r="A289" s="4" t="s">
        <v>255</v>
      </c>
    </row>
    <row r="290" ht="15.75">
      <c r="A290" s="1" t="s">
        <v>256</v>
      </c>
    </row>
    <row r="291" spans="1:2" ht="15.75">
      <c r="A291" s="200" t="s">
        <v>257</v>
      </c>
      <c r="B291" s="201"/>
    </row>
    <row r="292" ht="15.75"/>
    <row r="293" ht="15.75"/>
    <row r="294" ht="15.75"/>
    <row r="295" ht="15.75"/>
    <row r="296" ht="15.75"/>
    <row r="297" ht="15.75"/>
    <row r="298" ht="15.75"/>
    <row r="299" ht="15.75"/>
    <row r="300" ht="15.75"/>
    <row r="301" ht="15.75"/>
    <row r="302" ht="15.75"/>
    <row r="303" ht="15.75"/>
    <row r="304" ht="15.75"/>
    <row r="305" ht="15.75"/>
    <row r="306" ht="15.75"/>
    <row r="307" ht="15.75"/>
    <row r="308" ht="15.75"/>
    <row r="309" ht="15.75"/>
    <row r="310" ht="15.75"/>
    <row r="311" ht="15.75"/>
    <row r="312" ht="15.75"/>
    <row r="313" ht="15.75"/>
    <row r="314" ht="15.75"/>
    <row r="315" ht="15.75"/>
    <row r="316" ht="15.75"/>
    <row r="317" ht="15.75"/>
    <row r="318" ht="15.75"/>
    <row r="319" ht="15.75"/>
    <row r="320" ht="15.75"/>
    <row r="321" ht="15.75"/>
    <row r="322" ht="15.75"/>
    <row r="323" ht="15.75"/>
    <row r="324" ht="15.75"/>
    <row r="325" ht="15.75"/>
    <row r="326" ht="15.75"/>
    <row r="327" ht="15.75"/>
    <row r="328" ht="15.75"/>
    <row r="329" ht="15.75"/>
    <row r="330" ht="15.75"/>
    <row r="331" ht="15.75"/>
    <row r="332" ht="15.75"/>
    <row r="333" ht="15.75"/>
    <row r="334" ht="15.75"/>
    <row r="335" ht="15.75"/>
    <row r="336" ht="15.75"/>
    <row r="337" ht="15.75"/>
    <row r="338" ht="15.75"/>
    <row r="339" ht="15.75"/>
  </sheetData>
  <mergeCells count="116">
    <mergeCell ref="C58:F58"/>
    <mergeCell ref="C168:K168"/>
    <mergeCell ref="C94:K94"/>
    <mergeCell ref="C96:G96"/>
    <mergeCell ref="C95:G95"/>
    <mergeCell ref="C115:G115"/>
    <mergeCell ref="C117:G117"/>
    <mergeCell ref="C123:I123"/>
    <mergeCell ref="C85:K85"/>
    <mergeCell ref="C88:K88"/>
    <mergeCell ref="C11:I11"/>
    <mergeCell ref="C12:I12"/>
    <mergeCell ref="C13:I13"/>
    <mergeCell ref="C83:I83"/>
    <mergeCell ref="I68:J68"/>
    <mergeCell ref="C56:F56"/>
    <mergeCell ref="I69:J69"/>
    <mergeCell ref="A80:I80"/>
    <mergeCell ref="C77:K77"/>
    <mergeCell ref="C79:I79"/>
    <mergeCell ref="A226:I226"/>
    <mergeCell ref="C211:I211"/>
    <mergeCell ref="C210:I210"/>
    <mergeCell ref="C118:G118"/>
    <mergeCell ref="C169:K169"/>
    <mergeCell ref="C175:K175"/>
    <mergeCell ref="C131:K131"/>
    <mergeCell ref="C130:K130"/>
    <mergeCell ref="C173:I173"/>
    <mergeCell ref="C172:I172"/>
    <mergeCell ref="C203:K203"/>
    <mergeCell ref="C215:I215"/>
    <mergeCell ref="C207:I207"/>
    <mergeCell ref="C214:I214"/>
    <mergeCell ref="C262:G262"/>
    <mergeCell ref="C255:G255"/>
    <mergeCell ref="C257:G257"/>
    <mergeCell ref="C256:G256"/>
    <mergeCell ref="C258:G258"/>
    <mergeCell ref="C261:G261"/>
    <mergeCell ref="C260:G260"/>
    <mergeCell ref="C283:I283"/>
    <mergeCell ref="C284:I284"/>
    <mergeCell ref="C231:G231"/>
    <mergeCell ref="C232:G232"/>
    <mergeCell ref="C233:G233"/>
    <mergeCell ref="C234:G234"/>
    <mergeCell ref="C235:G235"/>
    <mergeCell ref="C236:G236"/>
    <mergeCell ref="C237:G237"/>
    <mergeCell ref="C244:G244"/>
    <mergeCell ref="C285:I285"/>
    <mergeCell ref="C218:I218"/>
    <mergeCell ref="C219:I219"/>
    <mergeCell ref="C220:I220"/>
    <mergeCell ref="C222:I222"/>
    <mergeCell ref="C224:I224"/>
    <mergeCell ref="C223:I223"/>
    <mergeCell ref="C272:I272"/>
    <mergeCell ref="A248:I248"/>
    <mergeCell ref="C247:G247"/>
    <mergeCell ref="D66:E66"/>
    <mergeCell ref="D68:E68"/>
    <mergeCell ref="C61:H61"/>
    <mergeCell ref="I66:J66"/>
    <mergeCell ref="C64:K64"/>
    <mergeCell ref="A1:K1"/>
    <mergeCell ref="C8:K8"/>
    <mergeCell ref="C28:K28"/>
    <mergeCell ref="C53:F53"/>
    <mergeCell ref="C20:K20"/>
    <mergeCell ref="C16:F16"/>
    <mergeCell ref="C17:I17"/>
    <mergeCell ref="C9:I9"/>
    <mergeCell ref="C33:K33"/>
    <mergeCell ref="C37:K37"/>
    <mergeCell ref="C170:I170"/>
    <mergeCell ref="D67:E67"/>
    <mergeCell ref="I67:J67"/>
    <mergeCell ref="C91:K91"/>
    <mergeCell ref="C114:G114"/>
    <mergeCell ref="C142:K142"/>
    <mergeCell ref="D69:E69"/>
    <mergeCell ref="C106:K106"/>
    <mergeCell ref="C44:K44"/>
    <mergeCell ref="A41:I41"/>
    <mergeCell ref="C38:K38"/>
    <mergeCell ref="C39:K39"/>
    <mergeCell ref="C259:G259"/>
    <mergeCell ref="C243:G243"/>
    <mergeCell ref="C238:G238"/>
    <mergeCell ref="C245:G245"/>
    <mergeCell ref="C242:G242"/>
    <mergeCell ref="C239:G239"/>
    <mergeCell ref="C240:G240"/>
    <mergeCell ref="C241:G241"/>
    <mergeCell ref="C32:K32"/>
    <mergeCell ref="A199:I199"/>
    <mergeCell ref="C266:I266"/>
    <mergeCell ref="C270:I270"/>
    <mergeCell ref="A268:I268"/>
    <mergeCell ref="C250:G250"/>
    <mergeCell ref="C251:G251"/>
    <mergeCell ref="C252:G252"/>
    <mergeCell ref="C253:G253"/>
    <mergeCell ref="C254:G254"/>
    <mergeCell ref="C25:I25"/>
    <mergeCell ref="C23:I23"/>
    <mergeCell ref="C10:I10"/>
    <mergeCell ref="C249:G249"/>
    <mergeCell ref="C107:K107"/>
    <mergeCell ref="C176:K176"/>
    <mergeCell ref="C229:I229"/>
    <mergeCell ref="C230:I230"/>
    <mergeCell ref="A126:I126"/>
    <mergeCell ref="A165:I165"/>
  </mergeCells>
  <printOptions horizontalCentered="1"/>
  <pageMargins left="0.75" right="0.75" top="1" bottom="1" header="0.5" footer="0.5"/>
  <pageSetup horizontalDpi="300" verticalDpi="300" orientation="portrait" scale="82" r:id="rId3"/>
  <rowBreaks count="7" manualBreakCount="7">
    <brk id="40" min="1" max="8" man="1"/>
    <brk id="79" min="1" max="8" man="1"/>
    <brk id="124" max="8" man="1"/>
    <brk id="164" max="8" man="1"/>
    <brk id="197" max="8" man="1"/>
    <brk id="224" max="8" man="1"/>
    <brk id="266"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CCM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 Teng</dc:creator>
  <cp:keywords/>
  <dc:description/>
  <cp:lastModifiedBy>Christina Liew </cp:lastModifiedBy>
  <cp:lastPrinted>2003-02-25T04:03:42Z</cp:lastPrinted>
  <dcterms:created xsi:type="dcterms:W3CDTF">2003-02-20T06:06:25Z</dcterms:created>
  <dcterms:modified xsi:type="dcterms:W3CDTF">2003-02-25T08:32:06Z</dcterms:modified>
  <cp:category/>
  <cp:version/>
  <cp:contentType/>
  <cp:contentStatus/>
</cp:coreProperties>
</file>